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835" tabRatio="822" activeTab="1"/>
  </bookViews>
  <sheets>
    <sheet name="Slide 1 Income Stmt" sheetId="1" r:id="rId1"/>
    <sheet name="Slide 2 Segments" sheetId="2" r:id="rId2"/>
    <sheet name="Slide 3 Supp Info" sheetId="3" r:id="rId3"/>
    <sheet name="Slide 1 Note 2 backup" sheetId="4" state="hidden" r:id="rId4"/>
    <sheet name="Discop QTD Essbase" sheetId="5" state="hidden" r:id="rId5"/>
  </sheets>
  <externalReferences>
    <externalReference r:id="rId8"/>
    <externalReference r:id="rId9"/>
  </externalReferences>
  <definedNames>
    <definedName name="EssAliasTable" localSheetId="4">"Default"</definedName>
    <definedName name="EssAliasTable" localSheetId="3">"Default"</definedName>
    <definedName name="EssfHasNonUnique" localSheetId="4">FALSE</definedName>
    <definedName name="EssfHasNonUnique" localSheetId="3">FALSE</definedName>
    <definedName name="EssLatest" localSheetId="4">"BegBalance"</definedName>
    <definedName name="EssLatest" localSheetId="3">"BegBalance"</definedName>
    <definedName name="EssOptions" localSheetId="4">"A1100001100110100011101101120_010010"</definedName>
    <definedName name="EssOptions" localSheetId="3">"A1100000000111100011101101120_010010"</definedName>
    <definedName name="EssSamplingValue" localSheetId="4">100</definedName>
    <definedName name="EssSamplingValue" localSheetId="3">100</definedName>
    <definedName name="Forecast1">#REF!</definedName>
    <definedName name="GI">#REF!</definedName>
    <definedName name="GROINTLMTD">#REF!</definedName>
    <definedName name="GROVARMTD">#REF!</definedName>
    <definedName name="HOMECLUBSMTD">#REF!</definedName>
    <definedName name="OLE_LINK2" localSheetId="0">'Slide 1 Income Stmt'!#REF!</definedName>
    <definedName name="_xlnm.Print_Area" localSheetId="4">'Discop QTD Essbase'!$A$1:$F$61</definedName>
    <definedName name="_xlnm.Print_Area" localSheetId="0">'Slide 1 Income Stmt'!$A$2:$K$64</definedName>
    <definedName name="_xlnm.Print_Area" localSheetId="1">'Slide 2 Segments'!$A$2:$O$49</definedName>
    <definedName name="_xlnm.Print_Area" localSheetId="2">'Slide 3 Supp Info'!$A$2:$K$50</definedName>
    <definedName name="REFMTD">#REF!</definedName>
    <definedName name="Rev_draft">#REF!</definedName>
    <definedName name="SEI_Supplement">#REF!</definedName>
    <definedName name="SISSOP">#REF!</definedName>
  </definedNames>
  <calcPr fullCalcOnLoad="1"/>
</workbook>
</file>

<file path=xl/sharedStrings.xml><?xml version="1.0" encoding="utf-8"?>
<sst xmlns="http://schemas.openxmlformats.org/spreadsheetml/2006/main" count="404" uniqueCount="244">
  <si>
    <t>SCHOLASTIC CORPORATION</t>
  </si>
  <si>
    <t>(UNAUDITED)</t>
  </si>
  <si>
    <t>THREE MONTHS ENDED</t>
  </si>
  <si>
    <t>Revenue</t>
  </si>
  <si>
    <t>(1)</t>
  </si>
  <si>
    <t>Operating costs and expenses:</t>
  </si>
  <si>
    <t>Depreciation and amortization</t>
  </si>
  <si>
    <t>Total operating costs and expenses</t>
  </si>
  <si>
    <t>Interest expense, net</t>
  </si>
  <si>
    <t>(Amounts in millions)</t>
  </si>
  <si>
    <t>Operating margin</t>
  </si>
  <si>
    <t>Educational Publishing</t>
  </si>
  <si>
    <t>*</t>
  </si>
  <si>
    <t>Accounts receivable, net</t>
  </si>
  <si>
    <t>SELECTED CASH FLOW ITEMS</t>
  </si>
  <si>
    <t>Cash and cash equivalents</t>
  </si>
  <si>
    <t>SUPPLEMENTAL INFORMATION</t>
  </si>
  <si>
    <t>Total stockholders' equity</t>
  </si>
  <si>
    <t xml:space="preserve">Overhead expense </t>
  </si>
  <si>
    <t xml:space="preserve">CONSOLIDATED STATEMENTS OF OPERATIONS </t>
  </si>
  <si>
    <t>Update Procedure:</t>
  </si>
  <si>
    <t xml:space="preserve">3 month numbers will calculate automatically.  </t>
  </si>
  <si>
    <t>Copy YTD numbers to columns Q-U</t>
  </si>
  <si>
    <t>variance ck (s.b. 0)</t>
  </si>
  <si>
    <t>Bad debt expense</t>
  </si>
  <si>
    <t>(2)</t>
  </si>
  <si>
    <t>Operating income</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</si>
  <si>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</si>
  <si>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</si>
  <si>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</si>
  <si>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</si>
  <si>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Selling, general and administrative expenses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</si>
  <si>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</si>
  <si>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</si>
  <si>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</si>
  <si>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</si>
  <si>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</si>
  <si>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</si>
  <si>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</si>
  <si>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</si>
  <si>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</si>
  <si>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</si>
  <si>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</si>
  <si>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Discontinued Operations</t>
  </si>
  <si>
    <t>Book Clubs</t>
  </si>
  <si>
    <t>Book Fairs</t>
  </si>
  <si>
    <t>Total revenue</t>
  </si>
  <si>
    <t>International</t>
  </si>
  <si>
    <t>Basic:</t>
  </si>
  <si>
    <t>Diluted:</t>
  </si>
  <si>
    <t xml:space="preserve">Cost of goods sold </t>
  </si>
  <si>
    <t>Trade</t>
  </si>
  <si>
    <t>SELECTED BALANCE SHEET ITEMS</t>
  </si>
  <si>
    <t>Net debt (1)</t>
  </si>
  <si>
    <t>(Amounts in millions except per share data)</t>
  </si>
  <si>
    <t>Diluted weighted average shares outstanding</t>
  </si>
  <si>
    <t>Basic weighted average shares outstanding</t>
  </si>
  <si>
    <t>Inventories, net</t>
  </si>
  <si>
    <t>Severance</t>
  </si>
  <si>
    <t>0</t>
  </si>
  <si>
    <t>Actual</t>
  </si>
  <si>
    <t>US Dollars</t>
  </si>
  <si>
    <t>Net Income</t>
  </si>
  <si>
    <t>Total Net Income</t>
  </si>
  <si>
    <t>BU_99980113</t>
  </si>
  <si>
    <t>ADM-WO-S D S Write-off</t>
  </si>
  <si>
    <t>BU_99980115</t>
  </si>
  <si>
    <t>ADM-WO-Sch-At-Home Write-off</t>
  </si>
  <si>
    <t>BU_99980117</t>
  </si>
  <si>
    <t>ADM-WO-EDMG Write-off</t>
  </si>
  <si>
    <t>BU_99980119</t>
  </si>
  <si>
    <t>ADM-WO-Grol LTD UK Write-off</t>
  </si>
  <si>
    <t>BU_99980124</t>
  </si>
  <si>
    <t>ADM-WO-Sch Continuities Wrtoff</t>
  </si>
  <si>
    <t>BU_99981101</t>
  </si>
  <si>
    <t>ADM-WO-Coach Write-off</t>
  </si>
  <si>
    <t>BU_99981103</t>
  </si>
  <si>
    <t>ADM-WO-Argentina Writeoff</t>
  </si>
  <si>
    <t>BU_99981105</t>
  </si>
  <si>
    <t>ADM-WO-Book People Write-off</t>
  </si>
  <si>
    <t>BU_99981108</t>
  </si>
  <si>
    <t>ADM-WO-Lectorum Write-off</t>
  </si>
  <si>
    <t>S1A51</t>
  </si>
  <si>
    <t>School  Continuities</t>
  </si>
  <si>
    <t>SG_DIS_TBP</t>
  </si>
  <si>
    <t>Disc Op-TBP Segment</t>
  </si>
  <si>
    <t>SG_DIS_LEC</t>
  </si>
  <si>
    <t>Disc Op-Lectorum-Comp 23</t>
  </si>
  <si>
    <t>SG_DIS_SCR</t>
  </si>
  <si>
    <t>Disc Op-Scarsdale Store-Segment</t>
  </si>
  <si>
    <t>SG_DIS_TPT</t>
  </si>
  <si>
    <t>Disc Op-Teacher Pay Teacher-Comp 430</t>
  </si>
  <si>
    <t>SG_DIS_QED</t>
  </si>
  <si>
    <t>Disc Op-QED Segment</t>
  </si>
  <si>
    <t>S1A52</t>
  </si>
  <si>
    <t>Scholastic  At  Home</t>
  </si>
  <si>
    <t>S7D34SAH</t>
  </si>
  <si>
    <t>Scholastic At Home  Canada</t>
  </si>
  <si>
    <t>S7D37SAH</t>
  </si>
  <si>
    <t>UK At Home</t>
  </si>
  <si>
    <t>SG_DIS_CAR</t>
  </si>
  <si>
    <t>Discontinued Ops-Caribe</t>
  </si>
  <si>
    <t>SG_DIS_ARG</t>
  </si>
  <si>
    <t>Discontinued Ops-Argentina</t>
  </si>
  <si>
    <t>SG_DIS_CCH</t>
  </si>
  <si>
    <t>Discontinued Ops-Coach Magazine</t>
  </si>
  <si>
    <t>SG_DIS_C70</t>
  </si>
  <si>
    <t>Discontinued Ops-Comp 70</t>
  </si>
  <si>
    <t>SG_DIS_C30</t>
  </si>
  <si>
    <t>Discontinued Ops-Comp 30</t>
  </si>
  <si>
    <t>SG_DIS_TAX</t>
  </si>
  <si>
    <t>Discontinued Operations-Tax</t>
  </si>
  <si>
    <t>SG_DIS_CUR</t>
  </si>
  <si>
    <t>Discontinued Op - Currency G/L</t>
  </si>
  <si>
    <t>SG_DIS_INT</t>
  </si>
  <si>
    <t>Discontd Ops-Interest</t>
  </si>
  <si>
    <t>Taxes</t>
  </si>
  <si>
    <t>Rounded</t>
  </si>
  <si>
    <t>Sub Ledger</t>
  </si>
  <si>
    <t>Fiscal Year 2008-2009</t>
  </si>
  <si>
    <t>First Quarter</t>
  </si>
  <si>
    <t>check</t>
  </si>
  <si>
    <t>S1A</t>
  </si>
  <si>
    <t>Children's Book Publishing</t>
  </si>
  <si>
    <t>S2B</t>
  </si>
  <si>
    <t>S3C</t>
  </si>
  <si>
    <t>Media Licensing &amp; Advertising</t>
  </si>
  <si>
    <t>S7D</t>
  </si>
  <si>
    <t>S81</t>
  </si>
  <si>
    <t>Directors Book Other</t>
  </si>
  <si>
    <t>SG_OPS</t>
  </si>
  <si>
    <t>SI Operating Segment</t>
  </si>
  <si>
    <t>SG_DIS</t>
  </si>
  <si>
    <t>Discontinued Operations-Segment</t>
  </si>
  <si>
    <t>Segment</t>
  </si>
  <si>
    <t>Consolidated Segment</t>
  </si>
  <si>
    <t>S1A10</t>
  </si>
  <si>
    <t>S1A13</t>
  </si>
  <si>
    <t>S1A14</t>
  </si>
  <si>
    <t>S1A16</t>
  </si>
  <si>
    <t>Klutz</t>
  </si>
  <si>
    <t>S1A17</t>
  </si>
  <si>
    <t>Book Group Other</t>
  </si>
  <si>
    <t>S2B11</t>
  </si>
  <si>
    <t>S2B17</t>
  </si>
  <si>
    <t>Classroom Magazines</t>
  </si>
  <si>
    <t>S2B18</t>
  </si>
  <si>
    <t>Classroom Books &amp; Literacy Initiatives</t>
  </si>
  <si>
    <t>S2B05</t>
  </si>
  <si>
    <t>Scholastic Classroom and Library Group</t>
  </si>
  <si>
    <t>S2B10</t>
  </si>
  <si>
    <t>S2B14</t>
  </si>
  <si>
    <t>S2B15</t>
  </si>
  <si>
    <t>S2B22</t>
  </si>
  <si>
    <t>ICLE-Intl Cntr Ldrshp Education</t>
  </si>
  <si>
    <t>S2B19</t>
  </si>
  <si>
    <t>Consolidated Teaching Resources</t>
  </si>
  <si>
    <t>S3C10</t>
  </si>
  <si>
    <t>Interactive</t>
  </si>
  <si>
    <t>S3C11</t>
  </si>
  <si>
    <t>Consumer Magazines</t>
  </si>
  <si>
    <t>S3C12</t>
  </si>
  <si>
    <t>Scholastic Entertainment Inc</t>
  </si>
  <si>
    <t>S3C22</t>
  </si>
  <si>
    <t>Back To Basics Toys</t>
  </si>
  <si>
    <t>Essbase</t>
  </si>
  <si>
    <t>Q1</t>
  </si>
  <si>
    <t>Subtotal - Trade</t>
  </si>
  <si>
    <t>Library Publishing (excl tech rev)</t>
  </si>
  <si>
    <t>Professional Development (all tech)</t>
  </si>
  <si>
    <t>Tom Snyder Productions (all tech)</t>
  </si>
  <si>
    <t>Total assets of discontinued operations</t>
  </si>
  <si>
    <t>SG_DIS_AUS</t>
  </si>
  <si>
    <t>Disc Ops-Australia Segment</t>
  </si>
  <si>
    <t>SG_DIS_MEX</t>
  </si>
  <si>
    <t>Disc Ops-Mexico Segment</t>
  </si>
  <si>
    <t>Rounding Conventions:  Agree YTD Contin Ops</t>
  </si>
  <si>
    <t xml:space="preserve">to Essbase, rounding Discop and International </t>
  </si>
  <si>
    <t>if necessary.  Rounding in CBPD goes to Trade.</t>
  </si>
  <si>
    <t>Rounding</t>
  </si>
  <si>
    <t>SLP Tech Revenue (manual)</t>
  </si>
  <si>
    <t>Curriculum Publishing (excl tech rev)</t>
  </si>
  <si>
    <t>CP Tech Revenue (manual)</t>
  </si>
  <si>
    <t>Total Tech Rev (tie to metrics)</t>
  </si>
  <si>
    <t>SG_DIS_WOF</t>
  </si>
  <si>
    <t>Discontinued Operations-Write Off-Segment</t>
  </si>
  <si>
    <t>SG_DIS_COS</t>
  </si>
  <si>
    <t>Segment-Cost of Sale</t>
  </si>
  <si>
    <t>SG_DIS_DIV</t>
  </si>
  <si>
    <t>Discontinued Ops-By Division</t>
  </si>
  <si>
    <t>BU_99981110</t>
  </si>
  <si>
    <t>ADM-WO-Mexico Writeoff</t>
  </si>
  <si>
    <t>Media, Licensing and Advertising (2)</t>
  </si>
  <si>
    <t>Children's Book Publishing &amp; Distribution (2)</t>
  </si>
  <si>
    <t>8/09</t>
  </si>
  <si>
    <t>8/08</t>
  </si>
  <si>
    <t>Variance</t>
  </si>
  <si>
    <t>%</t>
  </si>
  <si>
    <t>Fiscal Year 2009-2010</t>
  </si>
  <si>
    <t>Gain on Sale</t>
  </si>
  <si>
    <t>Loss before taxes</t>
  </si>
  <si>
    <t>Loss from dicop, net of taxes</t>
  </si>
  <si>
    <t>Rounded:</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</si>
  <si>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</si>
  <si>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</si>
  <si>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SIX MONTHS ENDED</t>
  </si>
  <si>
    <t>11/30/2009</t>
  </si>
  <si>
    <t>11/30/2008</t>
  </si>
  <si>
    <t>Other income (2)</t>
  </si>
  <si>
    <t>(4)</t>
  </si>
  <si>
    <t>The Company has closed or sold several operations during fiscal year 2008 and fiscal year 2009, and presently holds for sale other operations.  All of these businesses are classified as discontinued operations in the Company’s financial statements. During the second quarter of fiscal 2010, the Company sold a non-core book distribution business.</t>
  </si>
  <si>
    <t xml:space="preserve"> </t>
  </si>
  <si>
    <t xml:space="preserve">International </t>
  </si>
  <si>
    <t>Earnings per share are calculated on non-rounded net income (loss) and shares outstanding.  Recalculating earnings per share based on numbers rounded to millions may not yield the results as presented.</t>
  </si>
  <si>
    <t xml:space="preserve">Beginning with the first quarter of fiscal year 2010, the Company classified certain revenues and operating expenses formerly included in the Media Licensing and Advertising segment to the Children’s Book Publishing and Distribution (“CBP&amp;D”) segment.  These changes include revenues and operating expenses derived from sales of media and interactive products sold through the various channels employed by the CBP&amp;D segment. This change in reporting is consistent with changes in the Company’s internal financial reporting structure, and reflects the chief operating decision maker’s assessment of performance and asset allocation.  Prior period results have been reclassified for consistency with this change in reporting structure.  </t>
  </si>
  <si>
    <t>Free cash flow (use) (2) (3)</t>
  </si>
  <si>
    <t>Impairment charges (1)</t>
  </si>
  <si>
    <t>NINE MONTHS ENDED</t>
  </si>
  <si>
    <t>2/28/2010</t>
  </si>
  <si>
    <t>2/28/2009</t>
  </si>
  <si>
    <t>2/28/2010 (1)</t>
  </si>
  <si>
    <t>2/28/2009 (1)</t>
  </si>
  <si>
    <t xml:space="preserve">(Benefit) provision for income taxes </t>
  </si>
  <si>
    <t>(Loss) earnings from continuing operations</t>
  </si>
  <si>
    <t>(Loss) earnings from continuing operations before income taxes</t>
  </si>
  <si>
    <t>Operating (loss) income</t>
  </si>
  <si>
    <t>Net (loss) income</t>
  </si>
  <si>
    <t>Operating income (3)</t>
  </si>
  <si>
    <t>Operating loss</t>
  </si>
  <si>
    <t>Free cash flow includes discontinued operations for the three and nine months ended February 28, 2010 and February 28, 2009.</t>
  </si>
  <si>
    <t>Net cash provided by operating activities</t>
  </si>
  <si>
    <t xml:space="preserve">Results for the three and nine month periods ended February 28, 2010 and February 28, 2009 reflect continuing operations and exclude discontinued operations. </t>
  </si>
  <si>
    <t>(5)</t>
  </si>
  <si>
    <t>Basic and diluted (loss) earnings per Share of Class A and Common Stock: (5)</t>
  </si>
  <si>
    <t>Loss on investments (3)</t>
  </si>
  <si>
    <t>Loss from discontinued operations, net of tax (4)</t>
  </si>
  <si>
    <t>Loss from discontinued operations, net of tax</t>
  </si>
  <si>
    <t>Other income of $0.9 and $0.3 for the nine months ended February 28, 2010 and February 28, 2009, respectively, related to gains on the repurchase of 5% Notes on the open market.</t>
  </si>
  <si>
    <t>In the three months ended February 28, 2010, the Company recorded losses on an investment in a U.S. based internet company of $1.5.  In the three months ended February 28, 2009, the Company recorded non-cash losses on investments in a UK book distribution business and related entities of $13.5</t>
  </si>
  <si>
    <t>Impairment charges for the nine months ended February 28, 2010 include $36.3 in impairment charges related to the Company's decision to consolidate supplemental non-fiction and library publishing activities into the Children's Book Publishing and Distribution segment. In addition, the Company recorded $3.8 in impairment charges related to assets received in connection with the dissolution of a joint venture in the United Kingdom.  In the three months ended February 28, 2009, the Company recorded a non-cash charge for impairment of goodwill in its UK business of $17.0.</t>
  </si>
  <si>
    <t>The nine months ended February 28, 2010 includes an impairment charge of $36.3 or $0.59 per diluted share, in connection with the decision to consolidate supplemental non-fiction and library publishing activities into the Children’s Book Publishing and Distribution segment. This charge is included in the Educational Publishing segment.</t>
  </si>
  <si>
    <t>Operating (loss) income (4)</t>
  </si>
  <si>
    <t>Operating (loss) income from continuing operations</t>
  </si>
  <si>
    <t xml:space="preserve">The nine months ended February 28, 2010 includes an impairment charge of $3.8 or $0.10 per diluted share, in connection with assets acquired in connection with the dissolution of a joint venture in the UK. In the third quarter of fiscal 2010 and in the nine months ended February 28,2010,the Company recorded charges of $2.4, or $0.05 per diluted share and $4.1, or $0.09 per diluted share respectively, related to the restructuring of the UK business. The three months and nine months ended February 28, 2009 include $17.0 of intangible asset impairment charges, or $0.46 and $0.45 per share, respectively. These charges are included in the International segment.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</si>
</sst>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0.000_);[Red]\(#,##0.000\)"/>
    <numFmt numFmtId="168" formatCode="_(* #,##0.000_);_(* \(#,##0.000\);_(* &quot;-&quot;??_);_(@_)"/>
    <numFmt numFmtId="169" formatCode="_(* #,##0.0000_);_(* \(#,##0.0000\);_(* &quot;-&quot;??_);_(@_)"/>
    <numFmt numFmtId="170" formatCode="_(* #,##0.0_);_(* \(#,##0.0\);_(* &quot;-&quot;??_);_(@_)"/>
    <numFmt numFmtId="171" formatCode="#,##0.0_);\(#,##0.0\)"/>
    <numFmt numFmtId="172" formatCode="&quot;$&quot;#,##0.0_);\(&quot;$&quot;#,##0.0\)"/>
    <numFmt numFmtId="173" formatCode="#,##0.0"/>
    <numFmt numFmtId="174" formatCode="0.0"/>
    <numFmt numFmtId="175" formatCode="mmmm\ d\,\ yyyy"/>
    <numFmt numFmtId="176" formatCode="0.0000"/>
    <numFmt numFmtId="177" formatCode="&quot;$&quot;#,##0.000_);\(&quot;$&quot;#,##0.000\)"/>
    <numFmt numFmtId="178" formatCode="#,##0.000_);\(#,##0.000\)"/>
    <numFmt numFmtId="179" formatCode="#,##0;[Red]\-#,##0"/>
    <numFmt numFmtId="180" formatCode="mm/dd/yy"/>
    <numFmt numFmtId="181" formatCode="_(&quot;$&quot;* #,##0.0_);_(&quot;$&quot;* \(#,##0.0\);_(&quot;$&quot;* &quot;-&quot;?_);_(@_)"/>
    <numFmt numFmtId="182" formatCode="_(* #,##0.0_);_(* \(#,##0.0\);_(* &quot;-&quot;?_);_(@_)"/>
    <numFmt numFmtId="183" formatCode="_(&quot;$&quot;* #,##0.00_);_(&quot;$&quot;* \(#,##0.00\);_(&quot;$&quot;* &quot;-&quot;?_);_(@_)"/>
    <numFmt numFmtId="184" formatCode="_(* #,##0.000_);_(* \(#,##0.000\);_(* &quot;-&quot;???_);_(@_)"/>
    <numFmt numFmtId="185" formatCode="0.000000"/>
    <numFmt numFmtId="186" formatCode="0.00000"/>
    <numFmt numFmtId="187" formatCode="0.000"/>
    <numFmt numFmtId="188" formatCode="_(&quot;$&quot;* #,##0.000_);_(&quot;$&quot;* \(#,##0.000\);_(&quot;$&quot;* &quot;-&quot;??_);_(@_)"/>
    <numFmt numFmtId="189" formatCode="_(&quot;$&quot;* #,##0.0000_);_(&quot;$&quot;* \(#,##0.0000\);_(&quot;$&quot;* &quot;-&quot;??_);_(@_)"/>
    <numFmt numFmtId="190" formatCode="&quot;Yes&quot;;&quot;Yes&quot;;&quot;No&quot;"/>
    <numFmt numFmtId="191" formatCode="&quot;True&quot;;&quot;True&quot;;&quot;False&quot;"/>
    <numFmt numFmtId="192" formatCode="&quot;On&quot;;&quot;On&quot;;&quot;Off&quot;"/>
    <numFmt numFmtId="193" formatCode="0_);[Red]\(0\)"/>
    <numFmt numFmtId="194" formatCode="&quot;$&quot;#,##0.00"/>
    <numFmt numFmtId="195" formatCode="_(* #,##0.0%_);_(* \(#,##0.0%\);_(* &quot;-&quot;??_);_(@_)"/>
    <numFmt numFmtId="196" formatCode="_(* #,##0%_);_(* \(#,##0%\);_(* &quot;-&quot;??_);_(@_)"/>
    <numFmt numFmtId="197" formatCode="_(&quot;$&quot;* #,##0.0_);_(&quot;$&quot;* \(#,##0.0\);_(&quot;$&quot;* &quot;-&quot;??_);_(@_)"/>
    <numFmt numFmtId="198" formatCode="[$€-2]\ #,##0.00_);[Red]\([$€-2]\ #,##0.00\)"/>
    <numFmt numFmtId="199" formatCode="_(* #,##0.0000_);_(* \(#,##0.0000\);_(* &quot;-&quot;????_);_(@_)"/>
    <numFmt numFmtId="200" formatCode="[$GBP]\ #,##0.00"/>
    <numFmt numFmtId="201" formatCode="[$£-809]#,##0.00"/>
    <numFmt numFmtId="202" formatCode="_(* #,##0.00%_);_(* \(#,##0.00%\);_(* &quot;-&quot;??_);_(@_)"/>
    <numFmt numFmtId="203" formatCode="[$-409]dddd\,\ mmmm\ dd\,\ yyyy"/>
    <numFmt numFmtId="204" formatCode="[$-409]h:mm:ss\ AM/PM"/>
    <numFmt numFmtId="205" formatCode="0.000%"/>
    <numFmt numFmtId="206" formatCode="0.0000%"/>
    <numFmt numFmtId="207" formatCode="0.00000%"/>
    <numFmt numFmtId="208" formatCode="_(* #,##0.000%_);_(* \(#,##0.000%\);_(* &quot;-&quot;??_);_(@_)"/>
    <numFmt numFmtId="209" formatCode="_(* #,##0.0000%_);_(* \(#,##0.0000%\);_(* &quot;-&quot;??_);_(@_)"/>
    <numFmt numFmtId="210" formatCode="_(* #,##0.00000_);_(* \(#,##0.00000\);_(* &quot;-&quot;?????_);_(@_)"/>
    <numFmt numFmtId="211" formatCode="[$-409]mmmm\ d\,\ yyyy;@"/>
    <numFmt numFmtId="212" formatCode="_(&quot;$&quot;* #,##0.000_);_(&quot;$&quot;* \(#,##0.000\);_(&quot;$&quot;* &quot;-&quot;?_);_(@_)"/>
    <numFmt numFmtId="213" formatCode="#,##0,;\(#,##0,\)"/>
    <numFmt numFmtId="214" formatCode="#,##0.0,;\(#,##0.0,\)"/>
    <numFmt numFmtId="215" formatCode="_-* #,##0.00_-;\-* #,##0.00_-;_-* &quot;-&quot;??_-;_-@_-"/>
    <numFmt numFmtId="216" formatCode="#,##0.000,;\(#,##0.000,\)"/>
    <numFmt numFmtId="217" formatCode="#,##0;\(#,##0\)"/>
  </numFmts>
  <fonts count="42">
    <font>
      <sz val="10"/>
      <name val="Arial"/>
      <family val="0"/>
    </font>
    <font>
      <u val="single"/>
      <sz val="10"/>
      <color indexed="36"/>
      <name val="Arial"/>
      <family val="0"/>
    </font>
    <font>
      <u val="single"/>
      <sz val="10"/>
      <color indexed="12"/>
      <name val="Arial"/>
      <family val="0"/>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val="single"/>
      <sz val="10"/>
      <name val="Bookman Old Style"/>
      <family val="1"/>
    </font>
    <font>
      <sz val="8"/>
      <name val="Arial"/>
      <family val="0"/>
    </font>
    <font>
      <b/>
      <sz val="9"/>
      <name val="Lucida Console"/>
      <family val="3"/>
    </font>
    <font>
      <b/>
      <sz val="9"/>
      <color indexed="10"/>
      <name val="Lucida Console"/>
      <family val="3"/>
    </font>
    <font>
      <b/>
      <sz val="12"/>
      <name val="Arial"/>
      <family val="2"/>
    </font>
    <font>
      <sz val="9"/>
      <name val="Arial"/>
      <family val="0"/>
    </font>
    <font>
      <sz val="12"/>
      <name val="Arial"/>
      <family val="0"/>
    </font>
    <font>
      <b/>
      <u val="singleAccounting"/>
      <sz val="12"/>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name val="Arial"/>
      <family val="0"/>
    </font>
    <font>
      <i/>
      <sz val="10"/>
      <name val="Arial"/>
      <family val="2"/>
    </font>
    <font>
      <b/>
      <sz val="10"/>
      <name val="Arial"/>
      <family val="2"/>
    </font>
    <font>
      <b/>
      <sz val="10"/>
      <color indexed="12"/>
      <name val="Arial"/>
      <family val="2"/>
    </font>
    <font>
      <sz val="10"/>
      <name val="Times New Roman"/>
      <family val="1"/>
    </font>
    <font>
      <sz val="10"/>
      <color indexed="8"/>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style="thin"/>
      <top style="thin"/>
      <bottom style="thin"/>
    </border>
    <border>
      <left style="double"/>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1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8" borderId="0" applyNumberFormat="0" applyBorder="0" applyAlignment="0" applyProtection="0"/>
    <xf numFmtId="0" fontId="16" fillId="0" borderId="0">
      <alignment/>
      <protection/>
    </xf>
    <xf numFmtId="0" fontId="0" fillId="4" borderId="7" applyNumberFormat="0" applyFont="0" applyAlignment="0" applyProtection="0"/>
    <xf numFmtId="0" fontId="32" fillId="2"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46">
    <xf numFmtId="0" fontId="0" fillId="0" borderId="0" xfId="0" applyAlignment="1">
      <alignment/>
    </xf>
    <xf numFmtId="0" fontId="8" fillId="0" borderId="10" xfId="0" applyFont="1" applyBorder="1" applyAlignment="1">
      <alignment/>
    </xf>
    <xf numFmtId="0" fontId="7" fillId="0" borderId="10"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9" fontId="10" fillId="0" borderId="0" xfId="60" applyFont="1" applyBorder="1" applyAlignment="1">
      <alignment horizontal="center"/>
    </xf>
    <xf numFmtId="0" fontId="8" fillId="0" borderId="11" xfId="0" applyFont="1" applyBorder="1" applyAlignment="1">
      <alignment/>
    </xf>
    <xf numFmtId="180" fontId="10" fillId="0" borderId="12" xfId="42" applyNumberFormat="1" applyFont="1" applyBorder="1" applyAlignment="1" quotePrefix="1">
      <alignment horizontal="right"/>
    </xf>
    <xf numFmtId="14" fontId="10" fillId="0" borderId="13" xfId="60" applyNumberFormat="1" applyFont="1" applyBorder="1" applyAlignment="1">
      <alignment horizontal="center"/>
    </xf>
    <xf numFmtId="14" fontId="10" fillId="0" borderId="0" xfId="60" applyNumberFormat="1" applyFont="1" applyBorder="1" applyAlignment="1">
      <alignment horizontal="center"/>
    </xf>
    <xf numFmtId="0" fontId="8" fillId="0" borderId="0" xfId="0" applyFont="1" applyAlignment="1">
      <alignment/>
    </xf>
    <xf numFmtId="165" fontId="10" fillId="0" borderId="0" xfId="42" applyNumberFormat="1" applyFont="1" applyBorder="1" applyAlignment="1">
      <alignment/>
    </xf>
    <xf numFmtId="165" fontId="10" fillId="0" borderId="14" xfId="42" applyNumberFormat="1" applyFont="1" applyBorder="1" applyAlignment="1">
      <alignment horizontal="center"/>
    </xf>
    <xf numFmtId="165" fontId="10" fillId="0" borderId="0" xfId="42" applyNumberFormat="1" applyFont="1" applyBorder="1" applyAlignment="1">
      <alignment horizontal="center"/>
    </xf>
    <xf numFmtId="9" fontId="10" fillId="0" borderId="15" xfId="60" applyFont="1" applyBorder="1" applyAlignment="1">
      <alignment horizontal="center"/>
    </xf>
    <xf numFmtId="38" fontId="10" fillId="0" borderId="0" xfId="42" applyNumberFormat="1" applyFont="1" applyBorder="1" applyAlignment="1">
      <alignment horizontal="center"/>
    </xf>
    <xf numFmtId="38" fontId="10" fillId="0" borderId="15" xfId="42" applyNumberFormat="1" applyFont="1" applyBorder="1" applyAlignment="1">
      <alignment horizontal="center"/>
    </xf>
    <xf numFmtId="165" fontId="10" fillId="0" borderId="0" xfId="42" applyNumberFormat="1" applyFont="1" applyBorder="1" applyAlignment="1" quotePrefix="1">
      <alignment horizontal="left"/>
    </xf>
    <xf numFmtId="172" fontId="10" fillId="0" borderId="0" xfId="42" applyNumberFormat="1" applyFont="1" applyBorder="1" applyAlignment="1">
      <alignment/>
    </xf>
    <xf numFmtId="172" fontId="10" fillId="0" borderId="0" xfId="60" applyNumberFormat="1" applyFont="1" applyBorder="1" applyAlignment="1">
      <alignment horizontal="right"/>
    </xf>
    <xf numFmtId="171" fontId="10" fillId="0" borderId="0" xfId="42" applyNumberFormat="1" applyFont="1" applyBorder="1" applyAlignment="1">
      <alignment/>
    </xf>
    <xf numFmtId="165" fontId="10" fillId="0" borderId="0" xfId="42" applyNumberFormat="1" applyFont="1" applyBorder="1" applyAlignment="1">
      <alignment horizontal="left"/>
    </xf>
    <xf numFmtId="171" fontId="10" fillId="0" borderId="0" xfId="42" applyNumberFormat="1" applyFont="1" applyBorder="1" applyAlignment="1">
      <alignment horizontal="right"/>
    </xf>
    <xf numFmtId="171" fontId="10" fillId="0" borderId="16" xfId="42" applyNumberFormat="1" applyFont="1" applyBorder="1" applyAlignment="1">
      <alignment/>
    </xf>
    <xf numFmtId="165" fontId="10" fillId="0" borderId="0" xfId="42" applyNumberFormat="1" applyFont="1" applyFill="1" applyBorder="1" applyAlignment="1">
      <alignment horizontal="left"/>
    </xf>
    <xf numFmtId="165" fontId="10" fillId="0" borderId="0" xfId="42" applyNumberFormat="1" applyFont="1" applyFill="1" applyBorder="1" applyAlignment="1">
      <alignment/>
    </xf>
    <xf numFmtId="0" fontId="10" fillId="0" borderId="14" xfId="0" applyFont="1" applyBorder="1" applyAlignment="1">
      <alignment/>
    </xf>
    <xf numFmtId="0" fontId="10" fillId="0" borderId="0" xfId="0" applyFont="1" applyBorder="1" applyAlignment="1" quotePrefix="1">
      <alignment horizontal="left"/>
    </xf>
    <xf numFmtId="170" fontId="10" fillId="0" borderId="14" xfId="42" applyNumberFormat="1" applyFont="1" applyFill="1" applyBorder="1" applyAlignment="1">
      <alignment/>
    </xf>
    <xf numFmtId="9" fontId="10" fillId="0" borderId="15" xfId="42" applyNumberFormat="1" applyFont="1" applyFill="1" applyBorder="1" applyAlignment="1">
      <alignment horizontal="right"/>
    </xf>
    <xf numFmtId="7" fontId="10" fillId="0" borderId="14" xfId="44" applyNumberFormat="1" applyFont="1" applyFill="1" applyBorder="1" applyAlignment="1">
      <alignment/>
    </xf>
    <xf numFmtId="7" fontId="10" fillId="0" borderId="0" xfId="42" applyNumberFormat="1" applyFont="1" applyFill="1" applyBorder="1" applyAlignment="1">
      <alignment/>
    </xf>
    <xf numFmtId="9" fontId="10" fillId="0" borderId="0" xfId="60" applyFont="1" applyFill="1" applyBorder="1" applyAlignment="1">
      <alignment horizontal="center"/>
    </xf>
    <xf numFmtId="7" fontId="10" fillId="0" borderId="0" xfId="0" applyNumberFormat="1" applyFont="1" applyFill="1" applyBorder="1" applyAlignment="1">
      <alignment/>
    </xf>
    <xf numFmtId="0" fontId="10" fillId="0" borderId="17" xfId="0" applyFont="1" applyBorder="1" applyAlignment="1">
      <alignment/>
    </xf>
    <xf numFmtId="0" fontId="10" fillId="0" borderId="16" xfId="0" applyFont="1" applyBorder="1" applyAlignment="1">
      <alignment/>
    </xf>
    <xf numFmtId="9" fontId="10" fillId="0" borderId="16" xfId="60" applyFont="1" applyBorder="1" applyAlignment="1">
      <alignment horizontal="center"/>
    </xf>
    <xf numFmtId="9" fontId="10" fillId="0" borderId="18" xfId="60" applyFont="1" applyBorder="1" applyAlignment="1">
      <alignment horizontal="center"/>
    </xf>
    <xf numFmtId="0" fontId="8" fillId="0" borderId="11" xfId="0" applyFont="1" applyBorder="1" applyAlignment="1" applyProtection="1">
      <alignment/>
      <protection locked="0"/>
    </xf>
    <xf numFmtId="0" fontId="8" fillId="0" borderId="10" xfId="0" applyFont="1" applyBorder="1" applyAlignment="1" applyProtection="1">
      <alignment/>
      <protection locked="0"/>
    </xf>
    <xf numFmtId="179" fontId="10" fillId="0" borderId="0" xfId="0" applyNumberFormat="1" applyFont="1" applyBorder="1" applyAlignment="1">
      <alignment horizontal="center" vertical="top"/>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0" xfId="0" applyFont="1" applyBorder="1" applyAlignment="1">
      <alignment/>
    </xf>
    <xf numFmtId="0" fontId="8" fillId="0" borderId="22" xfId="0" applyFont="1" applyBorder="1" applyAlignment="1">
      <alignment/>
    </xf>
    <xf numFmtId="0" fontId="8" fillId="0" borderId="14" xfId="0" applyFont="1" applyBorder="1" applyAlignment="1">
      <alignment/>
    </xf>
    <xf numFmtId="0" fontId="8" fillId="0" borderId="15" xfId="0" applyFont="1" applyBorder="1" applyAlignment="1">
      <alignment/>
    </xf>
    <xf numFmtId="166" fontId="10" fillId="0" borderId="0" xfId="60" applyNumberFormat="1" applyFont="1" applyBorder="1" applyAlignment="1">
      <alignment/>
    </xf>
    <xf numFmtId="0" fontId="8" fillId="0" borderId="0" xfId="0" applyFont="1" applyAlignment="1" applyProtection="1">
      <alignment/>
      <protection locked="0"/>
    </xf>
    <xf numFmtId="0" fontId="8" fillId="0" borderId="23" xfId="0" applyFont="1" applyBorder="1" applyAlignment="1">
      <alignment/>
    </xf>
    <xf numFmtId="0" fontId="8" fillId="0" borderId="24" xfId="0" applyFont="1" applyBorder="1" applyAlignment="1">
      <alignment/>
    </xf>
    <xf numFmtId="171" fontId="9" fillId="0" borderId="24" xfId="42" applyNumberFormat="1" applyFont="1" applyBorder="1" applyAlignment="1">
      <alignment/>
    </xf>
    <xf numFmtId="0" fontId="8" fillId="0" borderId="25" xfId="0" applyFont="1" applyBorder="1" applyAlignment="1">
      <alignment/>
    </xf>
    <xf numFmtId="171" fontId="9" fillId="0" borderId="0" xfId="42" applyNumberFormat="1" applyFont="1" applyAlignment="1">
      <alignment/>
    </xf>
    <xf numFmtId="174" fontId="8" fillId="0" borderId="0" xfId="0" applyNumberFormat="1" applyFont="1" applyAlignment="1">
      <alignment/>
    </xf>
    <xf numFmtId="180" fontId="10" fillId="0" borderId="0" xfId="42" applyNumberFormat="1" applyFont="1" applyBorder="1" applyAlignment="1" quotePrefix="1">
      <alignment horizontal="center"/>
    </xf>
    <xf numFmtId="180" fontId="10" fillId="0" borderId="0" xfId="42" applyNumberFormat="1" applyFont="1" applyBorder="1" applyAlignment="1">
      <alignment horizontal="center"/>
    </xf>
    <xf numFmtId="165" fontId="10" fillId="0" borderId="14" xfId="42" applyNumberFormat="1" applyFont="1" applyBorder="1" applyAlignment="1">
      <alignment horizontal="right"/>
    </xf>
    <xf numFmtId="165" fontId="10" fillId="0" borderId="0" xfId="42" applyNumberFormat="1" applyFont="1" applyBorder="1" applyAlignment="1">
      <alignment horizontal="right"/>
    </xf>
    <xf numFmtId="179" fontId="10" fillId="0" borderId="17" xfId="0" applyNumberFormat="1" applyFont="1" applyFill="1" applyBorder="1" applyAlignment="1" applyProtection="1">
      <alignment vertical="top" wrapText="1"/>
      <protection locked="0"/>
    </xf>
    <xf numFmtId="179" fontId="10" fillId="0" borderId="16" xfId="0" applyNumberFormat="1" applyFont="1" applyFill="1" applyBorder="1" applyAlignment="1" applyProtection="1">
      <alignment vertical="top" wrapText="1"/>
      <protection locked="0"/>
    </xf>
    <xf numFmtId="179" fontId="10" fillId="0" borderId="18" xfId="0" applyNumberFormat="1" applyFont="1" applyFill="1" applyBorder="1" applyAlignment="1" applyProtection="1">
      <alignment vertical="top" wrapText="1"/>
      <protection locked="0"/>
    </xf>
    <xf numFmtId="171" fontId="10" fillId="0" borderId="0" xfId="42" applyNumberFormat="1" applyFont="1" applyFill="1" applyBorder="1" applyAlignment="1">
      <alignment/>
    </xf>
    <xf numFmtId="0" fontId="8" fillId="0" borderId="10" xfId="0" applyFont="1" applyFill="1" applyBorder="1" applyAlignment="1">
      <alignment/>
    </xf>
    <xf numFmtId="165" fontId="10" fillId="0" borderId="0" xfId="42" applyNumberFormat="1" applyFont="1" applyFill="1" applyBorder="1" applyAlignment="1">
      <alignment horizontal="center"/>
    </xf>
    <xf numFmtId="180" fontId="10" fillId="0" borderId="17" xfId="42" applyNumberFormat="1" applyFont="1" applyFill="1" applyBorder="1" applyAlignment="1" quotePrefix="1">
      <alignment horizontal="right"/>
    </xf>
    <xf numFmtId="165" fontId="10" fillId="0" borderId="14" xfId="42" applyNumberFormat="1" applyFont="1" applyFill="1" applyBorder="1" applyAlignment="1">
      <alignment horizontal="right"/>
    </xf>
    <xf numFmtId="9" fontId="10" fillId="0" borderId="15" xfId="60" applyFont="1" applyFill="1" applyBorder="1" applyAlignment="1">
      <alignment horizontal="center"/>
    </xf>
    <xf numFmtId="172" fontId="10" fillId="0" borderId="0" xfId="60" applyNumberFormat="1" applyFont="1" applyFill="1" applyBorder="1" applyAlignment="1">
      <alignment horizontal="right"/>
    </xf>
    <xf numFmtId="171" fontId="10" fillId="0" borderId="26" xfId="42" applyNumberFormat="1" applyFont="1" applyFill="1" applyBorder="1" applyAlignment="1">
      <alignment horizontal="right"/>
    </xf>
    <xf numFmtId="172" fontId="10" fillId="0" borderId="27" xfId="42" applyNumberFormat="1" applyFont="1" applyFill="1" applyBorder="1" applyAlignment="1">
      <alignment horizontal="right"/>
    </xf>
    <xf numFmtId="179" fontId="9" fillId="0" borderId="0" xfId="0" applyNumberFormat="1" applyFont="1" applyBorder="1" applyAlignment="1" applyProtection="1" quotePrefix="1">
      <alignment horizontal="left" vertical="top"/>
      <protection locked="0"/>
    </xf>
    <xf numFmtId="9" fontId="9" fillId="0" borderId="0" xfId="60" applyFont="1" applyBorder="1" applyAlignment="1">
      <alignment horizontal="center"/>
    </xf>
    <xf numFmtId="171" fontId="9" fillId="0" borderId="0" xfId="42" applyNumberFormat="1" applyFont="1" applyBorder="1" applyAlignment="1">
      <alignment/>
    </xf>
    <xf numFmtId="179" fontId="9" fillId="0" borderId="0" xfId="0" applyNumberFormat="1" applyFont="1" applyBorder="1" applyAlignment="1">
      <alignment horizontal="center" vertical="top"/>
    </xf>
    <xf numFmtId="180" fontId="10" fillId="0" borderId="17" xfId="42" applyNumberFormat="1" applyFont="1" applyBorder="1" applyAlignment="1">
      <alignment horizontal="right"/>
    </xf>
    <xf numFmtId="180" fontId="10" fillId="0" borderId="16" xfId="42" applyNumberFormat="1" applyFont="1" applyBorder="1" applyAlignment="1">
      <alignment horizontal="right"/>
    </xf>
    <xf numFmtId="196" fontId="10" fillId="0" borderId="15" xfId="60" applyNumberFormat="1" applyFont="1" applyFill="1" applyBorder="1" applyAlignment="1">
      <alignment horizontal="right"/>
    </xf>
    <xf numFmtId="0" fontId="8" fillId="0" borderId="28" xfId="0" applyFont="1" applyBorder="1" applyAlignment="1">
      <alignment/>
    </xf>
    <xf numFmtId="172" fontId="8" fillId="0" borderId="29" xfId="0" applyNumberFormat="1" applyFont="1" applyBorder="1" applyAlignment="1">
      <alignment/>
    </xf>
    <xf numFmtId="0" fontId="8" fillId="0" borderId="30" xfId="0" applyFont="1" applyBorder="1" applyAlignment="1">
      <alignment/>
    </xf>
    <xf numFmtId="172" fontId="8" fillId="0" borderId="31" xfId="0" applyNumberFormat="1" applyFont="1" applyBorder="1" applyAlignment="1">
      <alignment/>
    </xf>
    <xf numFmtId="0" fontId="8" fillId="0" borderId="32" xfId="0" applyFont="1" applyBorder="1" applyAlignment="1">
      <alignment/>
    </xf>
    <xf numFmtId="0" fontId="8" fillId="0" borderId="33" xfId="0" applyFont="1" applyBorder="1" applyAlignment="1">
      <alignment/>
    </xf>
    <xf numFmtId="172" fontId="10" fillId="0" borderId="14" xfId="42" applyNumberFormat="1" applyFont="1" applyFill="1" applyBorder="1" applyAlignment="1">
      <alignment horizontal="right"/>
    </xf>
    <xf numFmtId="171" fontId="10" fillId="0" borderId="14" xfId="42" applyNumberFormat="1" applyFont="1" applyFill="1" applyBorder="1" applyAlignment="1">
      <alignment horizontal="right"/>
    </xf>
    <xf numFmtId="180" fontId="10" fillId="0" borderId="16" xfId="42" applyNumberFormat="1" applyFont="1" applyFill="1" applyBorder="1" applyAlignment="1" quotePrefix="1">
      <alignment horizontal="right"/>
    </xf>
    <xf numFmtId="0" fontId="8" fillId="0" borderId="10" xfId="0" applyFont="1" applyBorder="1" applyAlignment="1">
      <alignment horizontal="center"/>
    </xf>
    <xf numFmtId="172" fontId="10" fillId="0" borderId="27" xfId="44" applyNumberFormat="1" applyFont="1" applyFill="1" applyBorder="1" applyAlignment="1">
      <alignment/>
    </xf>
    <xf numFmtId="170" fontId="10" fillId="0" borderId="0" xfId="42" applyNumberFormat="1" applyFont="1" applyFill="1" applyBorder="1" applyAlignment="1">
      <alignment/>
    </xf>
    <xf numFmtId="0" fontId="10" fillId="0" borderId="0" xfId="0" applyFont="1" applyFill="1" applyBorder="1" applyAlignment="1">
      <alignment/>
    </xf>
    <xf numFmtId="164" fontId="7" fillId="0" borderId="10" xfId="42" applyNumberFormat="1" applyFont="1" applyBorder="1" applyAlignment="1" quotePrefix="1">
      <alignment horizontal="center"/>
    </xf>
    <xf numFmtId="165" fontId="10" fillId="0" borderId="14" xfId="42" applyNumberFormat="1" applyFont="1" applyFill="1" applyBorder="1" applyAlignment="1">
      <alignment horizontal="center"/>
    </xf>
    <xf numFmtId="172" fontId="10" fillId="0" borderId="14" xfId="42" applyNumberFormat="1" applyFont="1" applyFill="1" applyBorder="1" applyAlignment="1">
      <alignment/>
    </xf>
    <xf numFmtId="171" fontId="10" fillId="0" borderId="14" xfId="42" applyNumberFormat="1" applyFont="1" applyFill="1" applyBorder="1" applyAlignment="1">
      <alignment/>
    </xf>
    <xf numFmtId="171" fontId="10" fillId="0" borderId="17" xfId="42" applyNumberFormat="1" applyFont="1" applyFill="1" applyBorder="1" applyAlignment="1">
      <alignment/>
    </xf>
    <xf numFmtId="171" fontId="10" fillId="0" borderId="26" xfId="42" applyNumberFormat="1" applyFont="1" applyFill="1" applyBorder="1" applyAlignment="1">
      <alignment/>
    </xf>
    <xf numFmtId="0" fontId="10" fillId="0" borderId="14" xfId="0" applyFont="1" applyFill="1" applyBorder="1" applyAlignment="1">
      <alignment/>
    </xf>
    <xf numFmtId="171" fontId="10" fillId="0" borderId="16" xfId="42" applyNumberFormat="1" applyFont="1" applyFill="1" applyBorder="1" applyAlignment="1">
      <alignment/>
    </xf>
    <xf numFmtId="7" fontId="10" fillId="0" borderId="0" xfId="42" applyNumberFormat="1" applyFont="1" applyFill="1" applyBorder="1" applyAlignment="1">
      <alignment/>
    </xf>
    <xf numFmtId="0" fontId="13" fillId="0" borderId="0" xfId="0" applyFont="1" applyFill="1" applyBorder="1" applyAlignment="1">
      <alignment/>
    </xf>
    <xf numFmtId="172" fontId="10" fillId="0" borderId="24" xfId="44" applyNumberFormat="1" applyFont="1" applyFill="1" applyBorder="1" applyAlignment="1">
      <alignment/>
    </xf>
    <xf numFmtId="174" fontId="10" fillId="0" borderId="0" xfId="60" applyNumberFormat="1" applyFont="1" applyFill="1" applyBorder="1" applyAlignment="1">
      <alignment horizontal="center"/>
    </xf>
    <xf numFmtId="166" fontId="10" fillId="0" borderId="0" xfId="60" applyNumberFormat="1" applyFont="1" applyBorder="1" applyAlignment="1">
      <alignment horizontal="right"/>
    </xf>
    <xf numFmtId="14" fontId="10" fillId="0" borderId="34" xfId="60" applyNumberFormat="1" applyFont="1" applyBorder="1" applyAlignment="1">
      <alignment horizontal="center"/>
    </xf>
    <xf numFmtId="172" fontId="10" fillId="0" borderId="14" xfId="44" applyNumberFormat="1" applyFont="1" applyFill="1" applyBorder="1" applyAlignment="1">
      <alignment/>
    </xf>
    <xf numFmtId="172" fontId="10" fillId="0" borderId="0" xfId="44" applyNumberFormat="1" applyFont="1" applyFill="1" applyBorder="1" applyAlignment="1">
      <alignment/>
    </xf>
    <xf numFmtId="0" fontId="10" fillId="0" borderId="0" xfId="0" applyFont="1" applyAlignment="1">
      <alignment/>
    </xf>
    <xf numFmtId="164" fontId="10" fillId="0" borderId="11" xfId="42" applyNumberFormat="1" applyFont="1" applyBorder="1" applyAlignment="1">
      <alignment/>
    </xf>
    <xf numFmtId="0" fontId="10" fillId="0" borderId="11" xfId="0" applyFont="1" applyBorder="1" applyAlignment="1">
      <alignment/>
    </xf>
    <xf numFmtId="0" fontId="10" fillId="0" borderId="15" xfId="0" applyFont="1" applyBorder="1" applyAlignment="1">
      <alignment/>
    </xf>
    <xf numFmtId="9" fontId="10" fillId="0" borderId="0" xfId="60" applyFont="1" applyBorder="1" applyAlignment="1">
      <alignment/>
    </xf>
    <xf numFmtId="0" fontId="13" fillId="0" borderId="0" xfId="0" applyFont="1" applyBorder="1" applyAlignment="1">
      <alignment horizontal="center"/>
    </xf>
    <xf numFmtId="0" fontId="9" fillId="0" borderId="0" xfId="0" applyFont="1" applyFill="1" applyBorder="1" applyAlignment="1">
      <alignment/>
    </xf>
    <xf numFmtId="171" fontId="9" fillId="0" borderId="0" xfId="42" applyNumberFormat="1" applyFont="1" applyFill="1" applyBorder="1" applyAlignment="1">
      <alignment/>
    </xf>
    <xf numFmtId="179" fontId="10" fillId="0" borderId="15" xfId="0" applyNumberFormat="1" applyFont="1" applyFill="1" applyBorder="1" applyAlignment="1" applyProtection="1">
      <alignment vertical="top" wrapText="1"/>
      <protection locked="0"/>
    </xf>
    <xf numFmtId="14" fontId="10" fillId="0" borderId="15" xfId="60" applyNumberFormat="1" applyFont="1" applyFill="1" applyBorder="1" applyAlignment="1">
      <alignment horizontal="center"/>
    </xf>
    <xf numFmtId="171" fontId="10" fillId="0" borderId="15" xfId="42" applyNumberFormat="1" applyFont="1" applyFill="1" applyBorder="1" applyAlignment="1">
      <alignment/>
    </xf>
    <xf numFmtId="171" fontId="10" fillId="0" borderId="18" xfId="42" applyNumberFormat="1" applyFont="1" applyFill="1" applyBorder="1" applyAlignment="1">
      <alignment/>
    </xf>
    <xf numFmtId="165" fontId="10" fillId="0" borderId="15" xfId="42" applyNumberFormat="1" applyFont="1" applyBorder="1" applyAlignment="1">
      <alignment horizontal="right"/>
    </xf>
    <xf numFmtId="165" fontId="10" fillId="0" borderId="15" xfId="42" applyNumberFormat="1" applyFont="1" applyFill="1" applyBorder="1" applyAlignment="1">
      <alignment horizontal="right"/>
    </xf>
    <xf numFmtId="171" fontId="10" fillId="0" borderId="15" xfId="42" applyNumberFormat="1" applyFont="1" applyFill="1" applyBorder="1" applyAlignment="1">
      <alignment horizontal="right"/>
    </xf>
    <xf numFmtId="171" fontId="10" fillId="0" borderId="18" xfId="42" applyNumberFormat="1" applyFont="1" applyFill="1" applyBorder="1" applyAlignment="1">
      <alignment horizontal="right"/>
    </xf>
    <xf numFmtId="172" fontId="10" fillId="0" borderId="35" xfId="42" applyNumberFormat="1" applyFont="1" applyFill="1" applyBorder="1" applyAlignment="1">
      <alignment horizontal="right"/>
    </xf>
    <xf numFmtId="170" fontId="10" fillId="0" borderId="17" xfId="42" applyNumberFormat="1" applyFont="1" applyFill="1" applyBorder="1" applyAlignment="1">
      <alignment/>
    </xf>
    <xf numFmtId="170" fontId="10" fillId="0" borderId="16" xfId="42" applyNumberFormat="1" applyFont="1" applyFill="1" applyBorder="1" applyAlignment="1">
      <alignment/>
    </xf>
    <xf numFmtId="166" fontId="10" fillId="0" borderId="14" xfId="60" applyNumberFormat="1" applyFont="1" applyFill="1" applyBorder="1" applyAlignment="1">
      <alignment horizontal="right"/>
    </xf>
    <xf numFmtId="166" fontId="10" fillId="0" borderId="0" xfId="60" applyNumberFormat="1" applyFont="1" applyFill="1" applyBorder="1" applyAlignment="1">
      <alignment horizontal="right"/>
    </xf>
    <xf numFmtId="172" fontId="10" fillId="0" borderId="0" xfId="42" applyNumberFormat="1" applyFont="1" applyFill="1" applyBorder="1" applyAlignment="1">
      <alignment/>
    </xf>
    <xf numFmtId="182" fontId="10" fillId="0" borderId="15" xfId="60" applyNumberFormat="1" applyFont="1" applyFill="1" applyBorder="1" applyAlignment="1">
      <alignment horizontal="center"/>
    </xf>
    <xf numFmtId="171" fontId="10" fillId="0" borderId="13" xfId="42" applyNumberFormat="1" applyFont="1" applyFill="1" applyBorder="1" applyAlignment="1">
      <alignment/>
    </xf>
    <xf numFmtId="174" fontId="10" fillId="0" borderId="15" xfId="60" applyNumberFormat="1" applyFont="1" applyFill="1" applyBorder="1" applyAlignment="1">
      <alignment horizontal="center"/>
    </xf>
    <xf numFmtId="1" fontId="9" fillId="0" borderId="0" xfId="0" applyNumberFormat="1" applyFont="1" applyFill="1" applyBorder="1" applyAlignment="1">
      <alignment vertical="top" wrapText="1"/>
    </xf>
    <xf numFmtId="9" fontId="9" fillId="0" borderId="0" xfId="60" applyFont="1" applyFill="1" applyBorder="1" applyAlignment="1">
      <alignment horizontal="center"/>
    </xf>
    <xf numFmtId="0" fontId="3" fillId="0" borderId="0" xfId="0" applyFont="1" applyFill="1" applyAlignment="1">
      <alignment/>
    </xf>
    <xf numFmtId="172" fontId="10" fillId="0" borderId="27" xfId="42" applyNumberFormat="1" applyFont="1" applyFill="1" applyBorder="1" applyAlignment="1">
      <alignment/>
    </xf>
    <xf numFmtId="172" fontId="10" fillId="0" borderId="24" xfId="42" applyNumberFormat="1"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22" xfId="0" applyFont="1" applyFill="1" applyBorder="1" applyAlignment="1">
      <alignment/>
    </xf>
    <xf numFmtId="0" fontId="6" fillId="0" borderId="0" xfId="0" applyFont="1" applyFill="1" applyAlignment="1">
      <alignment/>
    </xf>
    <xf numFmtId="0" fontId="10" fillId="0" borderId="11" xfId="0" applyFont="1" applyFill="1" applyBorder="1" applyAlignment="1">
      <alignment/>
    </xf>
    <xf numFmtId="9" fontId="10" fillId="0" borderId="0" xfId="60" applyFont="1" applyFill="1" applyBorder="1" applyAlignment="1">
      <alignment/>
    </xf>
    <xf numFmtId="164" fontId="10" fillId="0" borderId="11" xfId="42" applyNumberFormat="1" applyFont="1" applyFill="1" applyBorder="1" applyAlignment="1">
      <alignment/>
    </xf>
    <xf numFmtId="180" fontId="10" fillId="0" borderId="26" xfId="42" applyNumberFormat="1" applyFont="1" applyFill="1" applyBorder="1" applyAlignment="1" quotePrefix="1">
      <alignment horizontal="right"/>
    </xf>
    <xf numFmtId="14" fontId="10" fillId="0" borderId="34" xfId="60" applyNumberFormat="1" applyFont="1" applyFill="1" applyBorder="1" applyAlignment="1">
      <alignment horizontal="center"/>
    </xf>
    <xf numFmtId="14" fontId="10" fillId="0" borderId="0" xfId="60" applyNumberFormat="1" applyFont="1" applyFill="1" applyBorder="1" applyAlignment="1">
      <alignment horizontal="center"/>
    </xf>
    <xf numFmtId="14" fontId="5" fillId="0" borderId="15" xfId="60" applyNumberFormat="1" applyFont="1" applyFill="1" applyBorder="1" applyAlignment="1">
      <alignment horizontal="center"/>
    </xf>
    <xf numFmtId="165" fontId="10" fillId="0" borderId="13" xfId="42" applyNumberFormat="1" applyFont="1" applyFill="1" applyBorder="1" applyAlignment="1">
      <alignment horizontal="right"/>
    </xf>
    <xf numFmtId="180" fontId="5" fillId="0" borderId="26" xfId="42" applyNumberFormat="1" applyFont="1" applyFill="1" applyBorder="1" applyAlignment="1" quotePrefix="1">
      <alignment horizontal="right"/>
    </xf>
    <xf numFmtId="180" fontId="5" fillId="0" borderId="13" xfId="42" applyNumberFormat="1" applyFont="1" applyFill="1" applyBorder="1" applyAlignment="1">
      <alignment horizontal="right"/>
    </xf>
    <xf numFmtId="14" fontId="5" fillId="0" borderId="34" xfId="60" applyNumberFormat="1" applyFont="1" applyFill="1" applyBorder="1" applyAlignment="1">
      <alignment horizontal="center"/>
    </xf>
    <xf numFmtId="165" fontId="10" fillId="0" borderId="0" xfId="42" applyNumberFormat="1" applyFont="1" applyFill="1" applyBorder="1" applyAlignment="1" quotePrefix="1">
      <alignment horizontal="left"/>
    </xf>
    <xf numFmtId="171" fontId="3" fillId="0" borderId="0" xfId="0" applyNumberFormat="1" applyFont="1" applyFill="1" applyAlignment="1">
      <alignment/>
    </xf>
    <xf numFmtId="0" fontId="10" fillId="0" borderId="0" xfId="0" applyFont="1" applyFill="1" applyBorder="1" applyAlignment="1">
      <alignment horizontal="left"/>
    </xf>
    <xf numFmtId="7" fontId="3" fillId="0" borderId="0" xfId="0" applyNumberFormat="1" applyFont="1" applyFill="1" applyAlignment="1">
      <alignment/>
    </xf>
    <xf numFmtId="9" fontId="10" fillId="0" borderId="18" xfId="60" applyFont="1" applyFill="1" applyBorder="1" applyAlignment="1">
      <alignment horizontal="center"/>
    </xf>
    <xf numFmtId="0" fontId="8" fillId="0" borderId="11" xfId="0" applyFont="1" applyFill="1" applyBorder="1" applyAlignment="1">
      <alignment/>
    </xf>
    <xf numFmtId="49" fontId="9" fillId="0" borderId="0" xfId="0" applyNumberFormat="1" applyFont="1" applyFill="1" applyBorder="1" applyAlignment="1">
      <alignment vertical="top" wrapText="1"/>
    </xf>
    <xf numFmtId="0" fontId="5" fillId="0" borderId="0" xfId="0" applyFont="1" applyFill="1" applyBorder="1" applyAlignment="1">
      <alignment/>
    </xf>
    <xf numFmtId="171" fontId="5" fillId="0" borderId="0" xfId="42" applyNumberFormat="1"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8" fillId="0" borderId="0" xfId="0" applyFont="1" applyFill="1" applyBorder="1" applyAlignment="1">
      <alignment/>
    </xf>
    <xf numFmtId="171" fontId="4" fillId="0" borderId="0" xfId="42" applyNumberFormat="1" applyFont="1" applyFill="1" applyAlignment="1">
      <alignment/>
    </xf>
    <xf numFmtId="0" fontId="11" fillId="0" borderId="0" xfId="0" applyFont="1" applyFill="1" applyBorder="1" applyAlignment="1">
      <alignment horizontal="left"/>
    </xf>
    <xf numFmtId="170" fontId="3" fillId="0" borderId="0" xfId="42" applyNumberFormat="1" applyFont="1" applyFill="1" applyBorder="1" applyAlignment="1">
      <alignment/>
    </xf>
    <xf numFmtId="171" fontId="4" fillId="0" borderId="0" xfId="42" applyNumberFormat="1" applyFont="1" applyFill="1" applyBorder="1" applyAlignment="1">
      <alignment/>
    </xf>
    <xf numFmtId="7" fontId="8" fillId="0" borderId="10" xfId="0" applyNumberFormat="1" applyFont="1" applyFill="1" applyBorder="1" applyAlignment="1">
      <alignment/>
    </xf>
    <xf numFmtId="43" fontId="10" fillId="0" borderId="0" xfId="42" applyNumberFormat="1" applyFont="1" applyFill="1" applyBorder="1" applyAlignment="1">
      <alignment/>
    </xf>
    <xf numFmtId="43" fontId="10" fillId="0" borderId="15" xfId="60" applyNumberFormat="1" applyFont="1" applyFill="1" applyBorder="1" applyAlignment="1">
      <alignment horizontal="center"/>
    </xf>
    <xf numFmtId="43" fontId="10" fillId="0" borderId="0" xfId="60" applyNumberFormat="1" applyFont="1" applyFill="1" applyBorder="1" applyAlignment="1">
      <alignment horizontal="center"/>
    </xf>
    <xf numFmtId="43" fontId="8" fillId="0" borderId="10" xfId="0" applyNumberFormat="1" applyFont="1" applyFill="1" applyBorder="1" applyAlignment="1">
      <alignment/>
    </xf>
    <xf numFmtId="43" fontId="3" fillId="0" borderId="0" xfId="0" applyNumberFormat="1" applyFont="1" applyFill="1" applyAlignment="1">
      <alignment/>
    </xf>
    <xf numFmtId="165" fontId="10" fillId="0" borderId="0" xfId="42" applyNumberFormat="1" applyFont="1" applyFill="1" applyBorder="1" applyAlignment="1">
      <alignment horizontal="left" wrapText="1"/>
    </xf>
    <xf numFmtId="179" fontId="9" fillId="0" borderId="0" xfId="0" applyNumberFormat="1" applyFont="1" applyFill="1" applyBorder="1" applyAlignment="1" applyProtection="1" quotePrefix="1">
      <alignment horizontal="left" vertical="top"/>
      <protection locked="0"/>
    </xf>
    <xf numFmtId="179" fontId="9" fillId="0" borderId="24" xfId="0" applyNumberFormat="1" applyFont="1" applyBorder="1" applyAlignment="1" applyProtection="1" quotePrefix="1">
      <alignment horizontal="left" vertical="top"/>
      <protection locked="0"/>
    </xf>
    <xf numFmtId="0" fontId="10" fillId="0" borderId="0" xfId="0" applyFont="1" applyAlignment="1">
      <alignment horizontal="left" indent="1"/>
    </xf>
    <xf numFmtId="172" fontId="10" fillId="0" borderId="14" xfId="42" applyNumberFormat="1" applyFont="1" applyBorder="1" applyAlignment="1">
      <alignment/>
    </xf>
    <xf numFmtId="172" fontId="10" fillId="0" borderId="0" xfId="44" applyNumberFormat="1" applyFont="1" applyBorder="1" applyAlignment="1">
      <alignment/>
    </xf>
    <xf numFmtId="170" fontId="10" fillId="0" borderId="0" xfId="42" applyNumberFormat="1" applyFont="1" applyBorder="1" applyAlignment="1">
      <alignment/>
    </xf>
    <xf numFmtId="196" fontId="10" fillId="0" borderId="0" xfId="60" applyNumberFormat="1" applyFont="1" applyFill="1" applyBorder="1" applyAlignment="1">
      <alignment horizontal="right"/>
    </xf>
    <xf numFmtId="180" fontId="10" fillId="0" borderId="17" xfId="42" applyNumberFormat="1" applyFont="1" applyBorder="1" applyAlignment="1" quotePrefix="1">
      <alignment horizontal="right"/>
    </xf>
    <xf numFmtId="180" fontId="10" fillId="0" borderId="16" xfId="42" applyNumberFormat="1" applyFont="1" applyBorder="1" applyAlignment="1" quotePrefix="1">
      <alignment horizontal="right"/>
    </xf>
    <xf numFmtId="180" fontId="10" fillId="0" borderId="36" xfId="42" applyNumberFormat="1" applyFont="1" applyBorder="1" applyAlignment="1" quotePrefix="1">
      <alignment horizontal="right"/>
    </xf>
    <xf numFmtId="14" fontId="10" fillId="0" borderId="15" xfId="60" applyNumberFormat="1" applyFont="1" applyBorder="1" applyAlignment="1">
      <alignment horizontal="center"/>
    </xf>
    <xf numFmtId="7" fontId="10" fillId="0" borderId="15" xfId="42" applyNumberFormat="1" applyFont="1" applyBorder="1" applyAlignment="1">
      <alignment/>
    </xf>
    <xf numFmtId="171" fontId="10" fillId="0" borderId="18" xfId="42" applyNumberFormat="1" applyFont="1" applyBorder="1" applyAlignment="1">
      <alignment/>
    </xf>
    <xf numFmtId="43" fontId="3" fillId="0" borderId="0" xfId="42" applyFont="1" applyFill="1" applyBorder="1" applyAlignment="1">
      <alignment/>
    </xf>
    <xf numFmtId="165" fontId="10" fillId="0" borderId="0" xfId="42" applyNumberFormat="1" applyFont="1" applyFill="1" applyBorder="1" applyAlignment="1">
      <alignment horizontal="right"/>
    </xf>
    <xf numFmtId="170" fontId="3" fillId="0" borderId="0" xfId="42" applyNumberFormat="1" applyFont="1" applyFill="1" applyAlignment="1">
      <alignment/>
    </xf>
    <xf numFmtId="43" fontId="3" fillId="0" borderId="0" xfId="0" applyNumberFormat="1" applyFont="1" applyFill="1" applyBorder="1" applyAlignment="1">
      <alignment/>
    </xf>
    <xf numFmtId="7" fontId="8" fillId="0" borderId="0" xfId="0" applyNumberFormat="1" applyFont="1" applyAlignment="1">
      <alignment/>
    </xf>
    <xf numFmtId="170" fontId="10" fillId="0" borderId="15" xfId="42" applyNumberFormat="1" applyFont="1" applyFill="1" applyBorder="1" applyAlignment="1">
      <alignment horizontal="center"/>
    </xf>
    <xf numFmtId="170" fontId="10" fillId="0" borderId="0" xfId="42" applyNumberFormat="1" applyFont="1" applyFill="1" applyBorder="1" applyAlignment="1">
      <alignment horizontal="center"/>
    </xf>
    <xf numFmtId="170" fontId="10" fillId="0" borderId="18" xfId="42" applyNumberFormat="1" applyFont="1" applyFill="1" applyBorder="1" applyAlignment="1">
      <alignment horizontal="center"/>
    </xf>
    <xf numFmtId="180" fontId="10" fillId="0" borderId="16" xfId="42" applyNumberFormat="1" applyFont="1" applyFill="1" applyBorder="1" applyAlignment="1">
      <alignment horizontal="right"/>
    </xf>
    <xf numFmtId="180" fontId="10" fillId="0" borderId="18" xfId="42" applyNumberFormat="1" applyFont="1" applyFill="1" applyBorder="1" applyAlignment="1">
      <alignment horizontal="right"/>
    </xf>
    <xf numFmtId="172" fontId="10" fillId="0" borderId="15" xfId="60" applyNumberFormat="1" applyFont="1" applyFill="1" applyBorder="1" applyAlignment="1">
      <alignment horizontal="right"/>
    </xf>
    <xf numFmtId="170" fontId="8" fillId="0" borderId="0" xfId="42" applyNumberFormat="1" applyFont="1" applyAlignment="1" applyProtection="1">
      <alignment/>
      <protection locked="0"/>
    </xf>
    <xf numFmtId="0" fontId="17" fillId="0" borderId="0" xfId="57" applyFont="1" applyFill="1" applyBorder="1">
      <alignment/>
      <protection/>
    </xf>
    <xf numFmtId="43" fontId="17" fillId="0" borderId="0" xfId="42" applyFont="1" applyFill="1" applyBorder="1" applyAlignment="1" quotePrefix="1">
      <alignment/>
    </xf>
    <xf numFmtId="0" fontId="17" fillId="0" borderId="0" xfId="57" applyFont="1" applyFill="1" applyBorder="1" quotePrefix="1">
      <alignment/>
      <protection/>
    </xf>
    <xf numFmtId="168" fontId="17" fillId="0" borderId="0" xfId="42" applyNumberFormat="1" applyFont="1" applyFill="1" applyBorder="1" applyAlignment="1" quotePrefix="1">
      <alignment/>
    </xf>
    <xf numFmtId="166" fontId="17" fillId="0" borderId="0" xfId="60" applyNumberFormat="1" applyFont="1" applyFill="1" applyBorder="1" applyAlignment="1">
      <alignment/>
    </xf>
    <xf numFmtId="43" fontId="17" fillId="0" borderId="0" xfId="42" applyFont="1" applyFill="1" applyBorder="1" applyAlignment="1">
      <alignment/>
    </xf>
    <xf numFmtId="164" fontId="17" fillId="0" borderId="0" xfId="42" applyNumberFormat="1" applyFont="1" applyFill="1" applyBorder="1" applyAlignment="1">
      <alignment horizontal="right"/>
    </xf>
    <xf numFmtId="164" fontId="17" fillId="0" borderId="0" xfId="42" applyNumberFormat="1" applyFont="1" applyFill="1" applyBorder="1" applyAlignment="1" quotePrefix="1">
      <alignment horizontal="right"/>
    </xf>
    <xf numFmtId="164" fontId="17" fillId="0" borderId="36" xfId="42" applyNumberFormat="1" applyFont="1" applyFill="1" applyBorder="1" applyAlignment="1" quotePrefix="1">
      <alignment horizontal="right"/>
    </xf>
    <xf numFmtId="164" fontId="17" fillId="0" borderId="16" xfId="42" applyNumberFormat="1" applyFont="1" applyFill="1" applyBorder="1" applyAlignment="1" quotePrefix="1">
      <alignment horizontal="right"/>
    </xf>
    <xf numFmtId="170" fontId="0" fillId="0" borderId="0" xfId="42" applyNumberFormat="1" applyAlignment="1">
      <alignment/>
    </xf>
    <xf numFmtId="170" fontId="0" fillId="0" borderId="0" xfId="42" applyNumberFormat="1" applyAlignment="1">
      <alignment horizontal="right"/>
    </xf>
    <xf numFmtId="166" fontId="0" fillId="0" borderId="0" xfId="60" applyNumberFormat="1" applyAlignment="1">
      <alignment/>
    </xf>
    <xf numFmtId="172" fontId="10" fillId="0" borderId="0" xfId="0" applyNumberFormat="1" applyFont="1" applyBorder="1" applyAlignment="1">
      <alignment/>
    </xf>
    <xf numFmtId="171" fontId="10" fillId="0" borderId="0" xfId="42" applyNumberFormat="1" applyFont="1" applyFill="1" applyBorder="1" applyAlignment="1">
      <alignment horizontal="right"/>
    </xf>
    <xf numFmtId="171" fontId="10" fillId="0" borderId="16" xfId="42" applyNumberFormat="1" applyFont="1" applyFill="1" applyBorder="1" applyAlignment="1">
      <alignment horizontal="right"/>
    </xf>
    <xf numFmtId="172" fontId="10" fillId="0" borderId="24" xfId="42" applyNumberFormat="1" applyFont="1" applyFill="1" applyBorder="1" applyAlignment="1">
      <alignment horizontal="right"/>
    </xf>
    <xf numFmtId="0" fontId="9" fillId="0" borderId="0" xfId="0" applyFont="1" applyFill="1" applyBorder="1" applyAlignment="1">
      <alignment/>
    </xf>
    <xf numFmtId="171" fontId="9" fillId="0" borderId="0" xfId="42" applyNumberFormat="1" applyFont="1" applyFill="1" applyBorder="1" applyAlignment="1">
      <alignment/>
    </xf>
    <xf numFmtId="0" fontId="9" fillId="0" borderId="0" xfId="0" applyFont="1" applyFill="1" applyBorder="1" applyAlignment="1">
      <alignment vertical="top"/>
    </xf>
    <xf numFmtId="0" fontId="12" fillId="0" borderId="0" xfId="0" applyFont="1" applyFill="1" applyBorder="1" applyAlignment="1">
      <alignment vertical="top"/>
    </xf>
    <xf numFmtId="0" fontId="0" fillId="0" borderId="0" xfId="0" applyAlignment="1">
      <alignment horizontal="center"/>
    </xf>
    <xf numFmtId="0" fontId="36" fillId="0" borderId="0" xfId="0" applyFont="1" applyAlignment="1">
      <alignment horizontal="center"/>
    </xf>
    <xf numFmtId="170" fontId="0" fillId="0" borderId="0" xfId="42" applyNumberFormat="1" applyFont="1" applyAlignment="1" quotePrefix="1">
      <alignment horizontal="center" wrapText="1"/>
    </xf>
    <xf numFmtId="170" fontId="36" fillId="0" borderId="0" xfId="42" applyNumberFormat="1" applyFont="1" applyAlignment="1" quotePrefix="1">
      <alignment horizontal="center"/>
    </xf>
    <xf numFmtId="170" fontId="38" fillId="0" borderId="37" xfId="42" applyNumberFormat="1" applyFont="1" applyBorder="1" applyAlignment="1">
      <alignment horizontal="center"/>
    </xf>
    <xf numFmtId="170" fontId="0" fillId="0" borderId="0" xfId="42" applyNumberFormat="1" applyAlignment="1">
      <alignment horizontal="right"/>
    </xf>
    <xf numFmtId="170" fontId="0" fillId="0" borderId="0" xfId="42" applyNumberFormat="1" applyFill="1" applyAlignment="1">
      <alignment horizontal="right"/>
    </xf>
    <xf numFmtId="170" fontId="0" fillId="18" borderId="0" xfId="42" applyNumberFormat="1" applyFill="1" applyAlignment="1">
      <alignment horizontal="right"/>
    </xf>
    <xf numFmtId="170" fontId="0" fillId="0" borderId="16" xfId="42" applyNumberFormat="1" applyBorder="1" applyAlignment="1">
      <alignment horizontal="right"/>
    </xf>
    <xf numFmtId="170" fontId="0" fillId="0" borderId="0" xfId="42" applyNumberFormat="1" applyBorder="1" applyAlignment="1">
      <alignment horizontal="right"/>
    </xf>
    <xf numFmtId="170" fontId="0" fillId="0" borderId="16" xfId="42" applyNumberFormat="1" applyFill="1" applyBorder="1" applyAlignment="1">
      <alignment horizontal="right"/>
    </xf>
    <xf numFmtId="170" fontId="0" fillId="0" borderId="24" xfId="42" applyNumberFormat="1" applyBorder="1" applyAlignment="1">
      <alignment horizontal="right"/>
    </xf>
    <xf numFmtId="170" fontId="0" fillId="0" borderId="38" xfId="42" applyNumberFormat="1" applyBorder="1" applyAlignment="1">
      <alignment horizontal="right"/>
    </xf>
    <xf numFmtId="170" fontId="0" fillId="0" borderId="0" xfId="42" applyNumberFormat="1" applyFill="1" applyBorder="1" applyAlignment="1">
      <alignment horizontal="right"/>
    </xf>
    <xf numFmtId="170" fontId="0" fillId="0" borderId="36" xfId="42" applyNumberFormat="1" applyFill="1" applyBorder="1" applyAlignment="1">
      <alignment horizontal="right"/>
    </xf>
    <xf numFmtId="170" fontId="0" fillId="0" borderId="36" xfId="42" applyNumberFormat="1" applyBorder="1" applyAlignment="1">
      <alignment horizontal="right"/>
    </xf>
    <xf numFmtId="170" fontId="0" fillId="0" borderId="38" xfId="42" applyNumberFormat="1" applyFill="1" applyBorder="1" applyAlignment="1">
      <alignment horizontal="right"/>
    </xf>
    <xf numFmtId="9" fontId="8" fillId="0" borderId="0" xfId="60" applyFont="1" applyAlignment="1">
      <alignment/>
    </xf>
    <xf numFmtId="172" fontId="8" fillId="0" borderId="0" xfId="0" applyNumberFormat="1" applyFont="1" applyAlignment="1">
      <alignment/>
    </xf>
    <xf numFmtId="170" fontId="0" fillId="0" borderId="0" xfId="42" applyNumberFormat="1" applyAlignment="1" quotePrefix="1">
      <alignment/>
    </xf>
    <xf numFmtId="170" fontId="0" fillId="0" borderId="0" xfId="42" applyNumberFormat="1" applyAlignment="1" quotePrefix="1">
      <alignment horizontal="center" wrapText="1"/>
    </xf>
    <xf numFmtId="170" fontId="0" fillId="0" borderId="16" xfId="42" applyNumberFormat="1" applyBorder="1" applyAlignment="1">
      <alignment horizontal="right"/>
    </xf>
    <xf numFmtId="170" fontId="0" fillId="0" borderId="0" xfId="42" applyNumberFormat="1" applyBorder="1" applyAlignment="1">
      <alignment horizontal="right"/>
    </xf>
    <xf numFmtId="170" fontId="0" fillId="19" borderId="37" xfId="42" applyNumberFormat="1" applyFill="1" applyBorder="1" applyAlignment="1">
      <alignment horizontal="right"/>
    </xf>
    <xf numFmtId="170" fontId="0" fillId="0" borderId="0" xfId="42" applyNumberFormat="1" applyFill="1" applyBorder="1" applyAlignment="1">
      <alignment horizontal="right"/>
    </xf>
    <xf numFmtId="170" fontId="0" fillId="0" borderId="38" xfId="42" applyNumberFormat="1" applyBorder="1" applyAlignment="1">
      <alignment horizontal="right"/>
    </xf>
    <xf numFmtId="170" fontId="0" fillId="19" borderId="39" xfId="42" applyNumberFormat="1" applyFill="1" applyBorder="1" applyAlignment="1">
      <alignment horizontal="right"/>
    </xf>
    <xf numFmtId="170" fontId="0" fillId="0" borderId="36" xfId="42" applyNumberFormat="1" applyBorder="1" applyAlignment="1">
      <alignment horizontal="right"/>
    </xf>
    <xf numFmtId="170" fontId="39" fillId="0" borderId="0" xfId="42" applyNumberFormat="1" applyFont="1" applyFill="1" applyAlignment="1">
      <alignment horizontal="right"/>
    </xf>
    <xf numFmtId="170" fontId="39" fillId="0" borderId="0" xfId="42" applyNumberFormat="1" applyFont="1" applyAlignment="1">
      <alignment horizontal="right"/>
    </xf>
    <xf numFmtId="170" fontId="39" fillId="0" borderId="0" xfId="42" applyNumberFormat="1" applyFont="1" applyFill="1" applyBorder="1" applyAlignment="1">
      <alignment horizontal="right"/>
    </xf>
    <xf numFmtId="180" fontId="10" fillId="0" borderId="13" xfId="42" applyNumberFormat="1" applyFont="1" applyFill="1" applyBorder="1" applyAlignment="1" quotePrefix="1">
      <alignment horizontal="right"/>
    </xf>
    <xf numFmtId="171" fontId="8" fillId="0" borderId="0" xfId="0" applyNumberFormat="1" applyFont="1" applyAlignment="1">
      <alignment/>
    </xf>
    <xf numFmtId="9" fontId="8" fillId="0" borderId="0" xfId="60" applyFont="1" applyAlignment="1" applyProtection="1">
      <alignment/>
      <protection locked="0"/>
    </xf>
    <xf numFmtId="170" fontId="39" fillId="0" borderId="0" xfId="42" applyNumberFormat="1" applyFont="1" applyFill="1" applyBorder="1" applyAlignment="1" quotePrefix="1">
      <alignment horizontal="right"/>
    </xf>
    <xf numFmtId="0" fontId="38" fillId="0" borderId="0" xfId="0" applyFont="1" applyFill="1" applyBorder="1" applyAlignment="1">
      <alignment horizontal="right"/>
    </xf>
    <xf numFmtId="0" fontId="0" fillId="0" borderId="0" xfId="0" applyFill="1" applyBorder="1" applyAlignment="1">
      <alignment horizontal="right"/>
    </xf>
    <xf numFmtId="170" fontId="0" fillId="0" borderId="0" xfId="42" applyNumberFormat="1" applyFill="1" applyBorder="1" applyAlignment="1" quotePrefix="1">
      <alignment horizontal="right"/>
    </xf>
    <xf numFmtId="0" fontId="38" fillId="0" borderId="0" xfId="0" applyFont="1" applyFill="1" applyBorder="1" applyAlignment="1">
      <alignment horizontal="right" vertical="top"/>
    </xf>
    <xf numFmtId="0" fontId="0" fillId="0" borderId="0" xfId="0" applyFill="1" applyBorder="1" applyAlignment="1">
      <alignment horizontal="right" vertical="top"/>
    </xf>
    <xf numFmtId="170" fontId="36" fillId="0" borderId="0" xfId="42" applyNumberFormat="1" applyFont="1" applyFill="1" applyBorder="1" applyAlignment="1" quotePrefix="1">
      <alignment horizontal="right"/>
    </xf>
    <xf numFmtId="0" fontId="0" fillId="0" borderId="0" xfId="0" applyFill="1" applyBorder="1" applyAlignment="1" quotePrefix="1">
      <alignment horizontal="right"/>
    </xf>
    <xf numFmtId="170" fontId="37" fillId="0" borderId="0" xfId="42" applyNumberFormat="1" applyFont="1" applyFill="1" applyBorder="1" applyAlignment="1" quotePrefix="1">
      <alignment horizontal="right"/>
    </xf>
    <xf numFmtId="164" fontId="0" fillId="0" borderId="0" xfId="42" applyNumberFormat="1" applyFill="1" applyBorder="1" applyAlignment="1" quotePrefix="1">
      <alignment horizontal="right"/>
    </xf>
    <xf numFmtId="164" fontId="37" fillId="0" borderId="0" xfId="42" applyNumberFormat="1" applyFont="1" applyFill="1" applyBorder="1" applyAlignment="1">
      <alignment horizontal="right"/>
    </xf>
    <xf numFmtId="170" fontId="0" fillId="0" borderId="0" xfId="42" applyNumberFormat="1" applyFont="1" applyFill="1" applyBorder="1" applyAlignment="1">
      <alignment horizontal="right" indent="1"/>
    </xf>
    <xf numFmtId="170" fontId="0" fillId="0" borderId="0" xfId="42" applyNumberFormat="1" applyFont="1" applyFill="1" applyBorder="1" applyAlignment="1" quotePrefix="1">
      <alignment horizontal="right"/>
    </xf>
    <xf numFmtId="170" fontId="39" fillId="0" borderId="0" xfId="42" applyNumberFormat="1" applyFont="1" applyFill="1" applyBorder="1" applyAlignment="1">
      <alignment horizontal="right" indent="1"/>
    </xf>
    <xf numFmtId="170" fontId="38" fillId="15" borderId="37" xfId="42" applyNumberFormat="1" applyFont="1" applyFill="1" applyBorder="1" applyAlignment="1">
      <alignment horizontal="right"/>
    </xf>
    <xf numFmtId="9" fontId="0" fillId="0" borderId="0" xfId="60" applyFill="1" applyBorder="1" applyAlignment="1">
      <alignment horizontal="right"/>
    </xf>
    <xf numFmtId="164" fontId="17" fillId="0" borderId="16" xfId="42" applyNumberFormat="1" applyFont="1" applyFill="1" applyBorder="1" applyAlignment="1">
      <alignment horizontal="right"/>
    </xf>
    <xf numFmtId="164" fontId="17" fillId="0" borderId="36" xfId="42" applyNumberFormat="1" applyFont="1" applyFill="1" applyBorder="1" applyAlignment="1">
      <alignment horizontal="right"/>
    </xf>
    <xf numFmtId="164" fontId="17" fillId="0" borderId="38" xfId="42" applyNumberFormat="1" applyFont="1" applyFill="1" applyBorder="1" applyAlignment="1" quotePrefix="1">
      <alignment horizontal="right"/>
    </xf>
    <xf numFmtId="164" fontId="17" fillId="0" borderId="38" xfId="42" applyNumberFormat="1" applyFont="1" applyFill="1" applyBorder="1" applyAlignment="1">
      <alignment horizontal="right"/>
    </xf>
    <xf numFmtId="0" fontId="17" fillId="0" borderId="0" xfId="57" applyFont="1" applyFill="1" applyBorder="1" applyAlignment="1">
      <alignment wrapText="1"/>
      <protection/>
    </xf>
    <xf numFmtId="164" fontId="18" fillId="0" borderId="0" xfId="42" applyNumberFormat="1" applyFont="1" applyFill="1" applyBorder="1" applyAlignment="1" quotePrefix="1">
      <alignment horizontal="right" wrapText="1"/>
    </xf>
    <xf numFmtId="43" fontId="17" fillId="0" borderId="0" xfId="42" applyFont="1" applyFill="1" applyBorder="1" applyAlignment="1" quotePrefix="1">
      <alignment wrapText="1"/>
    </xf>
    <xf numFmtId="0" fontId="17" fillId="0" borderId="0" xfId="57" applyFont="1" applyFill="1" applyBorder="1" applyAlignment="1" quotePrefix="1">
      <alignment wrapText="1"/>
      <protection/>
    </xf>
    <xf numFmtId="164" fontId="17" fillId="17" borderId="0" xfId="42" applyNumberFormat="1" applyFont="1" applyFill="1" applyBorder="1" applyAlignment="1">
      <alignment horizontal="right"/>
    </xf>
    <xf numFmtId="164" fontId="17" fillId="17" borderId="36" xfId="42" applyNumberFormat="1" applyFont="1" applyFill="1" applyBorder="1" applyAlignment="1">
      <alignment horizontal="right"/>
    </xf>
    <xf numFmtId="0" fontId="17" fillId="0" borderId="0" xfId="57" applyFont="1" applyFill="1" applyBorder="1" applyAlignment="1" quotePrefix="1">
      <alignment horizontal="left" indent="2"/>
      <protection/>
    </xf>
    <xf numFmtId="170" fontId="17" fillId="0" borderId="0" xfId="42" applyNumberFormat="1" applyFont="1" applyFill="1" applyBorder="1" applyAlignment="1">
      <alignment horizontal="right"/>
    </xf>
    <xf numFmtId="170" fontId="15" fillId="0" borderId="38" xfId="42" applyNumberFormat="1" applyFont="1" applyFill="1" applyBorder="1" applyAlignment="1">
      <alignment horizontal="right"/>
    </xf>
    <xf numFmtId="170" fontId="15" fillId="18" borderId="38" xfId="42" applyNumberFormat="1" applyFont="1" applyFill="1" applyBorder="1" applyAlignment="1">
      <alignment horizontal="right"/>
    </xf>
    <xf numFmtId="164" fontId="17" fillId="19" borderId="0" xfId="42" applyNumberFormat="1" applyFont="1" applyFill="1" applyBorder="1" applyAlignment="1">
      <alignment horizontal="right"/>
    </xf>
    <xf numFmtId="164" fontId="17" fillId="19" borderId="0" xfId="42" applyNumberFormat="1" applyFont="1" applyFill="1" applyBorder="1" applyAlignment="1" quotePrefix="1">
      <alignment horizontal="right"/>
    </xf>
    <xf numFmtId="0" fontId="40" fillId="0" borderId="0" xfId="0" applyFont="1" applyAlignment="1">
      <alignment/>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0" fontId="9" fillId="0" borderId="0" xfId="0" applyFont="1" applyFill="1" applyAlignment="1">
      <alignment vertical="top" wrapText="1"/>
    </xf>
    <xf numFmtId="0" fontId="41" fillId="0" borderId="0" xfId="0" applyFont="1" applyAlignment="1">
      <alignment/>
    </xf>
    <xf numFmtId="172" fontId="10" fillId="0" borderId="17" xfId="44" applyNumberFormat="1" applyFont="1" applyFill="1" applyBorder="1" applyAlignment="1">
      <alignment/>
    </xf>
    <xf numFmtId="172" fontId="10" fillId="0" borderId="16" xfId="44" applyNumberFormat="1" applyFont="1" applyFill="1" applyBorder="1" applyAlignment="1">
      <alignment/>
    </xf>
    <xf numFmtId="172" fontId="10" fillId="0" borderId="14" xfId="60" applyNumberFormat="1" applyFont="1" applyFill="1" applyBorder="1" applyAlignment="1">
      <alignment horizontal="right"/>
    </xf>
    <xf numFmtId="0" fontId="10" fillId="0" borderId="0" xfId="0" applyFont="1" applyFill="1" applyAlignment="1">
      <alignment/>
    </xf>
    <xf numFmtId="43" fontId="10" fillId="0" borderId="14" xfId="42" applyNumberFormat="1" applyFont="1" applyFill="1" applyBorder="1" applyAlignment="1">
      <alignment/>
    </xf>
    <xf numFmtId="170" fontId="10" fillId="0" borderId="14" xfId="42" applyNumberFormat="1" applyFont="1" applyFill="1" applyBorder="1" applyAlignment="1">
      <alignment horizontal="right"/>
    </xf>
    <xf numFmtId="170" fontId="10" fillId="0" borderId="17" xfId="42" applyNumberFormat="1" applyFont="1" applyFill="1" applyBorder="1" applyAlignment="1">
      <alignment horizontal="right"/>
    </xf>
    <xf numFmtId="164" fontId="13" fillId="0" borderId="11" xfId="42" applyNumberFormat="1" applyFont="1" applyFill="1" applyBorder="1" applyAlignment="1">
      <alignment horizontal="center"/>
    </xf>
    <xf numFmtId="164" fontId="13" fillId="0" borderId="0" xfId="42" applyNumberFormat="1" applyFont="1" applyFill="1" applyBorder="1" applyAlignment="1">
      <alignment horizontal="center"/>
    </xf>
    <xf numFmtId="164" fontId="13" fillId="0" borderId="11" xfId="42" applyNumberFormat="1" applyFont="1" applyFill="1" applyBorder="1" applyAlignment="1" quotePrefix="1">
      <alignment horizontal="center"/>
    </xf>
    <xf numFmtId="9" fontId="10" fillId="0" borderId="12" xfId="60" applyFont="1" applyFill="1" applyBorder="1" applyAlignment="1" quotePrefix="1">
      <alignment horizontal="center"/>
    </xf>
    <xf numFmtId="9" fontId="10" fillId="0" borderId="36" xfId="60" applyFont="1" applyFill="1" applyBorder="1" applyAlignment="1" quotePrefix="1">
      <alignment horizontal="center"/>
    </xf>
    <xf numFmtId="9" fontId="10" fillId="0" borderId="40" xfId="60" applyFont="1" applyFill="1" applyBorder="1" applyAlignment="1" quotePrefix="1">
      <alignment horizontal="center"/>
    </xf>
    <xf numFmtId="165" fontId="10" fillId="0" borderId="0" xfId="42" applyNumberFormat="1" applyFont="1" applyFill="1" applyBorder="1" applyAlignment="1">
      <alignment horizontal="left" wrapText="1"/>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164" fontId="13" fillId="0" borderId="41" xfId="42" applyNumberFormat="1" applyFont="1" applyFill="1" applyBorder="1" applyAlignment="1">
      <alignment horizontal="center"/>
    </xf>
    <xf numFmtId="164" fontId="13" fillId="0" borderId="13" xfId="42" applyNumberFormat="1" applyFont="1" applyFill="1" applyBorder="1" applyAlignment="1">
      <alignment horizontal="center"/>
    </xf>
    <xf numFmtId="164" fontId="13" fillId="0" borderId="0" xfId="42" applyNumberFormat="1" applyFont="1" applyFill="1" applyBorder="1" applyAlignment="1" quotePrefix="1">
      <alignment horizontal="center"/>
    </xf>
    <xf numFmtId="0" fontId="13" fillId="0" borderId="11" xfId="0" applyFont="1" applyFill="1" applyBorder="1" applyAlignment="1">
      <alignment horizontal="center"/>
    </xf>
    <xf numFmtId="0" fontId="13" fillId="0" borderId="0" xfId="0" applyFont="1" applyFill="1" applyBorder="1" applyAlignment="1">
      <alignment horizontal="center"/>
    </xf>
    <xf numFmtId="0" fontId="9" fillId="0" borderId="0" xfId="0" applyFont="1" applyFill="1" applyAlignment="1">
      <alignment vertical="top" wrapText="1"/>
    </xf>
    <xf numFmtId="0" fontId="9" fillId="0" borderId="0" xfId="0" applyFont="1" applyAlignment="1">
      <alignment vertical="top" wrapText="1"/>
    </xf>
    <xf numFmtId="0" fontId="9" fillId="0" borderId="0" xfId="0" applyFont="1" applyFill="1" applyAlignment="1">
      <alignment horizontal="left" vertical="top" wrapText="1"/>
    </xf>
    <xf numFmtId="0" fontId="13" fillId="0" borderId="11" xfId="0" applyFont="1" applyBorder="1" applyAlignment="1">
      <alignment horizontal="center"/>
    </xf>
    <xf numFmtId="0" fontId="13" fillId="0" borderId="0" xfId="0" applyFont="1" applyBorder="1" applyAlignment="1">
      <alignment horizontal="center"/>
    </xf>
    <xf numFmtId="49" fontId="9" fillId="0" borderId="0" xfId="0" applyNumberFormat="1" applyFont="1" applyBorder="1" applyAlignment="1">
      <alignment vertical="top" wrapText="1"/>
    </xf>
    <xf numFmtId="0" fontId="12" fillId="0" borderId="0" xfId="0" applyFont="1" applyAlignment="1">
      <alignment vertical="top" wrapText="1"/>
    </xf>
    <xf numFmtId="165" fontId="10" fillId="0" borderId="15" xfId="42" applyNumberFormat="1" applyFont="1" applyFill="1" applyBorder="1" applyAlignment="1">
      <alignment horizontal="left" wrapText="1"/>
    </xf>
    <xf numFmtId="9" fontId="10" fillId="0" borderId="12" xfId="60" applyFont="1" applyBorder="1" applyAlignment="1">
      <alignment horizontal="center"/>
    </xf>
    <xf numFmtId="9" fontId="10" fillId="0" borderId="36" xfId="60" applyFont="1" applyBorder="1" applyAlignment="1">
      <alignment horizontal="center"/>
    </xf>
    <xf numFmtId="9" fontId="10" fillId="0" borderId="40" xfId="60" applyFont="1" applyBorder="1" applyAlignment="1">
      <alignment horizontal="center"/>
    </xf>
    <xf numFmtId="179" fontId="10" fillId="0" borderId="0" xfId="0" applyNumberFormat="1" applyFont="1" applyFill="1" applyBorder="1" applyAlignment="1" quotePrefix="1">
      <alignment horizontal="left" vertical="top" wrapText="1"/>
    </xf>
    <xf numFmtId="0" fontId="10" fillId="0" borderId="0" xfId="0" applyFont="1" applyFill="1" applyBorder="1" applyAlignment="1">
      <alignment vertical="top" wrapText="1"/>
    </xf>
    <xf numFmtId="164" fontId="13" fillId="0" borderId="41" xfId="42" applyNumberFormat="1" applyFont="1" applyBorder="1" applyAlignment="1">
      <alignment horizontal="center"/>
    </xf>
    <xf numFmtId="164" fontId="13" fillId="0" borderId="13" xfId="42" applyNumberFormat="1" applyFont="1" applyBorder="1" applyAlignment="1">
      <alignment horizontal="center"/>
    </xf>
    <xf numFmtId="164" fontId="13" fillId="0" borderId="11" xfId="42" applyNumberFormat="1" applyFont="1" applyBorder="1" applyAlignment="1">
      <alignment horizontal="center"/>
    </xf>
    <xf numFmtId="164" fontId="14" fillId="0" borderId="0" xfId="42" applyNumberFormat="1" applyFont="1" applyBorder="1" applyAlignment="1">
      <alignment horizontal="center"/>
    </xf>
    <xf numFmtId="14" fontId="10" fillId="0" borderId="36" xfId="60" applyNumberFormat="1" applyFont="1" applyBorder="1" applyAlignment="1">
      <alignment horizontal="center"/>
    </xf>
    <xf numFmtId="14" fontId="10" fillId="0" borderId="40" xfId="60" applyNumberFormat="1" applyFont="1" applyBorder="1" applyAlignment="1">
      <alignment horizontal="center"/>
    </xf>
    <xf numFmtId="9" fontId="10" fillId="0" borderId="12" xfId="60" applyFont="1" applyBorder="1" applyAlignment="1" quotePrefix="1">
      <alignment horizontal="center"/>
    </xf>
    <xf numFmtId="179" fontId="10" fillId="0" borderId="0" xfId="0" applyNumberFormat="1" applyFont="1" applyFill="1" applyBorder="1" applyAlignment="1" applyProtection="1">
      <alignment vertical="top" wrapText="1"/>
      <protection locked="0"/>
    </xf>
    <xf numFmtId="9" fontId="10" fillId="0" borderId="12" xfId="60" applyFont="1" applyFill="1" applyBorder="1" applyAlignment="1">
      <alignment horizontal="center"/>
    </xf>
    <xf numFmtId="9" fontId="10" fillId="0" borderId="40" xfId="60" applyFont="1" applyFill="1" applyBorder="1" applyAlignment="1">
      <alignment horizontal="center"/>
    </xf>
    <xf numFmtId="164" fontId="13" fillId="0" borderId="0" xfId="42" applyNumberFormat="1" applyFont="1" applyBorder="1" applyAlignment="1">
      <alignment horizontal="center"/>
    </xf>
    <xf numFmtId="179" fontId="10" fillId="0" borderId="0" xfId="0" applyNumberFormat="1" applyFont="1" applyBorder="1" applyAlignment="1">
      <alignment horizontal="left" vertical="center" wrapText="1"/>
    </xf>
    <xf numFmtId="9" fontId="10" fillId="0" borderId="36" xfId="60" applyFont="1" applyFill="1" applyBorder="1" applyAlignment="1">
      <alignment horizontal="center"/>
    </xf>
    <xf numFmtId="0" fontId="9" fillId="0" borderId="24" xfId="0" applyFont="1" applyFill="1" applyBorder="1" applyAlignment="1">
      <alignment vertical="top" wrapText="1"/>
    </xf>
    <xf numFmtId="170" fontId="38" fillId="0" borderId="12" xfId="42" applyNumberFormat="1" applyFont="1" applyFill="1" applyBorder="1" applyAlignment="1">
      <alignment horizontal="center"/>
    </xf>
    <xf numFmtId="170" fontId="38" fillId="0" borderId="40" xfId="42"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O BS  IS AL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nynas01\strategic%20planning%20group\Documents%20and%20Settings\ireladal\My%20Documents\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nynas01\strategic%20planning%20group\Documents%20and%20Settings\ireladal\My%20Documents\Book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ING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12311">
    <pageSetUpPr fitToPage="1"/>
  </sheetPr>
  <dimension ref="A2:T69"/>
  <sheetViews>
    <sheetView showGridLines="0" zoomScaleSheetLayoutView="75" workbookViewId="0" topLeftCell="A38">
      <selection activeCell="A7" sqref="A7:J7"/>
    </sheetView>
  </sheetViews>
  <sheetFormatPr defaultColWidth="9.140625" defaultRowHeight="12.75"/>
  <cols>
    <col min="1" max="1" width="2.7109375" style="135" customWidth="1"/>
    <col min="2" max="2" width="4.00390625" style="135" customWidth="1"/>
    <col min="3" max="3" width="77.140625" style="135" customWidth="1"/>
    <col min="4" max="5" width="18.7109375" style="135" customWidth="1"/>
    <col min="6" max="6" width="3.7109375" style="135" customWidth="1"/>
    <col min="7" max="7" width="2.28125" style="135" customWidth="1"/>
    <col min="8" max="9" width="18.7109375" style="135" customWidth="1"/>
    <col min="10" max="10" width="2.8515625" style="135" customWidth="1"/>
    <col min="11" max="11" width="5.8515625" style="135" customWidth="1"/>
    <col min="12" max="12" width="7.8515625" style="135" customWidth="1"/>
    <col min="13" max="14" width="11.00390625" style="135" hidden="1" customWidth="1"/>
    <col min="15" max="15" width="2.00390625" style="135" hidden="1" customWidth="1"/>
    <col min="16" max="16" width="7.8515625" style="135" hidden="1" customWidth="1"/>
    <col min="17" max="17" width="7.8515625" style="135" customWidth="1"/>
    <col min="18" max="18" width="10.421875" style="135" customWidth="1"/>
    <col min="19" max="16384" width="7.8515625" style="135" customWidth="1"/>
  </cols>
  <sheetData>
    <row r="1" ht="15.75" thickBot="1"/>
    <row r="2" spans="1:11" ht="10.5" customHeight="1" thickTop="1">
      <c r="A2" s="138"/>
      <c r="B2" s="139"/>
      <c r="C2" s="139"/>
      <c r="D2" s="139"/>
      <c r="E2" s="139"/>
      <c r="F2" s="139"/>
      <c r="G2" s="139"/>
      <c r="H2" s="139"/>
      <c r="I2" s="139"/>
      <c r="J2" s="139"/>
      <c r="K2" s="140"/>
    </row>
    <row r="3" spans="1:11" ht="12" customHeight="1">
      <c r="A3" s="141"/>
      <c r="B3" s="142"/>
      <c r="C3" s="142"/>
      <c r="D3" s="142"/>
      <c r="E3" s="142"/>
      <c r="F3" s="142"/>
      <c r="G3" s="142"/>
      <c r="H3" s="142"/>
      <c r="I3" s="142"/>
      <c r="J3" s="142"/>
      <c r="K3" s="143"/>
    </row>
    <row r="4" spans="1:13" ht="16.5">
      <c r="A4" s="312" t="s">
        <v>0</v>
      </c>
      <c r="B4" s="313"/>
      <c r="C4" s="313"/>
      <c r="D4" s="313"/>
      <c r="E4" s="313"/>
      <c r="F4" s="313"/>
      <c r="G4" s="313"/>
      <c r="H4" s="313"/>
      <c r="I4" s="313"/>
      <c r="J4" s="313"/>
      <c r="K4" s="64"/>
      <c r="M4" s="144" t="s">
        <v>20</v>
      </c>
    </row>
    <row r="5" spans="1:13" ht="15">
      <c r="A5" s="303" t="s">
        <v>19</v>
      </c>
      <c r="B5" s="304"/>
      <c r="C5" s="304"/>
      <c r="D5" s="304"/>
      <c r="E5" s="304"/>
      <c r="F5" s="304"/>
      <c r="G5" s="304"/>
      <c r="H5" s="304"/>
      <c r="I5" s="304"/>
      <c r="J5" s="304"/>
      <c r="K5" s="64"/>
      <c r="M5" s="135" t="s">
        <v>22</v>
      </c>
    </row>
    <row r="6" spans="1:13" ht="15">
      <c r="A6" s="315" t="s">
        <v>1</v>
      </c>
      <c r="B6" s="316"/>
      <c r="C6" s="316"/>
      <c r="D6" s="316"/>
      <c r="E6" s="316"/>
      <c r="F6" s="316"/>
      <c r="G6" s="316"/>
      <c r="H6" s="316"/>
      <c r="I6" s="316"/>
      <c r="J6" s="316"/>
      <c r="K6" s="64"/>
      <c r="M6" s="135" t="s">
        <v>21</v>
      </c>
    </row>
    <row r="7" spans="1:11" ht="15">
      <c r="A7" s="305" t="s">
        <v>54</v>
      </c>
      <c r="B7" s="314"/>
      <c r="C7" s="314"/>
      <c r="D7" s="314"/>
      <c r="E7" s="314"/>
      <c r="F7" s="314"/>
      <c r="G7" s="314"/>
      <c r="H7" s="314"/>
      <c r="I7" s="314"/>
      <c r="J7" s="314"/>
      <c r="K7" s="64"/>
    </row>
    <row r="8" spans="1:11" ht="6.75" customHeight="1">
      <c r="A8" s="145"/>
      <c r="B8" s="91"/>
      <c r="C8" s="91"/>
      <c r="D8" s="146"/>
      <c r="E8" s="146"/>
      <c r="F8" s="146"/>
      <c r="G8" s="146"/>
      <c r="H8" s="146"/>
      <c r="I8" s="146"/>
      <c r="J8" s="146"/>
      <c r="K8" s="64"/>
    </row>
    <row r="9" spans="1:15" ht="15">
      <c r="A9" s="147"/>
      <c r="B9" s="91"/>
      <c r="C9" s="91"/>
      <c r="D9" s="306" t="s">
        <v>2</v>
      </c>
      <c r="E9" s="307"/>
      <c r="F9" s="308"/>
      <c r="G9" s="32"/>
      <c r="H9" s="306" t="s">
        <v>217</v>
      </c>
      <c r="I9" s="307"/>
      <c r="J9" s="308"/>
      <c r="K9" s="64"/>
      <c r="M9" s="306" t="s">
        <v>205</v>
      </c>
      <c r="N9" s="307"/>
      <c r="O9" s="308"/>
    </row>
    <row r="10" spans="1:15" ht="15">
      <c r="A10" s="145"/>
      <c r="B10" s="91"/>
      <c r="C10" s="91"/>
      <c r="D10" s="148" t="str">
        <f>+H10</f>
        <v>2/28/2010</v>
      </c>
      <c r="E10" s="256" t="str">
        <f>+I10</f>
        <v>2/28/2009</v>
      </c>
      <c r="F10" s="149"/>
      <c r="G10" s="150"/>
      <c r="H10" s="148" t="s">
        <v>218</v>
      </c>
      <c r="I10" s="256" t="s">
        <v>219</v>
      </c>
      <c r="J10" s="149"/>
      <c r="K10" s="64"/>
      <c r="M10" s="148" t="s">
        <v>206</v>
      </c>
      <c r="N10" s="256" t="s">
        <v>207</v>
      </c>
      <c r="O10" s="151"/>
    </row>
    <row r="11" spans="1:15" ht="15">
      <c r="A11" s="145"/>
      <c r="B11" s="91"/>
      <c r="C11" s="101"/>
      <c r="D11" s="148"/>
      <c r="E11" s="152"/>
      <c r="F11" s="149"/>
      <c r="G11" s="150"/>
      <c r="H11" s="148"/>
      <c r="I11" s="152"/>
      <c r="J11" s="149"/>
      <c r="K11" s="64"/>
      <c r="M11" s="153"/>
      <c r="N11" s="154"/>
      <c r="O11" s="155"/>
    </row>
    <row r="12" spans="1:15" ht="15">
      <c r="A12" s="145"/>
      <c r="B12" s="156" t="s">
        <v>203</v>
      </c>
      <c r="C12" s="156"/>
      <c r="D12" s="94">
        <f>+H12-M12</f>
        <v>398.79999999999995</v>
      </c>
      <c r="E12" s="129">
        <f>+I12-N12</f>
        <v>423.5999999999999</v>
      </c>
      <c r="F12" s="68"/>
      <c r="G12" s="32"/>
      <c r="H12" s="94">
        <v>1374.5</v>
      </c>
      <c r="I12" s="69">
        <v>1353.3</v>
      </c>
      <c r="J12" s="68"/>
      <c r="K12" s="64"/>
      <c r="M12" s="94">
        <v>975.7</v>
      </c>
      <c r="N12" s="69">
        <v>929.7</v>
      </c>
      <c r="O12" s="68"/>
    </row>
    <row r="13" spans="1:15" ht="6.75" customHeight="1">
      <c r="A13" s="145"/>
      <c r="B13" s="91"/>
      <c r="C13" s="65"/>
      <c r="D13" s="95"/>
      <c r="E13" s="63"/>
      <c r="F13" s="68"/>
      <c r="G13" s="32"/>
      <c r="H13" s="95"/>
      <c r="I13" s="63"/>
      <c r="J13" s="118"/>
      <c r="K13" s="64"/>
      <c r="M13" s="95"/>
      <c r="N13" s="63"/>
      <c r="O13" s="118"/>
    </row>
    <row r="14" spans="1:15" ht="15">
      <c r="A14" s="145"/>
      <c r="B14" s="91" t="s">
        <v>5</v>
      </c>
      <c r="C14" s="156"/>
      <c r="D14" s="94"/>
      <c r="E14" s="129"/>
      <c r="F14" s="68"/>
      <c r="G14" s="32"/>
      <c r="H14" s="94"/>
      <c r="I14" s="69"/>
      <c r="J14" s="118"/>
      <c r="K14" s="64"/>
      <c r="M14" s="94"/>
      <c r="N14" s="69"/>
      <c r="O14" s="118"/>
    </row>
    <row r="15" spans="1:17" ht="15">
      <c r="A15" s="145"/>
      <c r="B15" s="91"/>
      <c r="C15" s="24" t="s">
        <v>50</v>
      </c>
      <c r="D15" s="28">
        <f aca="true" t="shared" si="0" ref="D15:E18">+H15-M15</f>
        <v>192.7</v>
      </c>
      <c r="E15" s="90">
        <f t="shared" si="0"/>
        <v>214.59999999999997</v>
      </c>
      <c r="F15" s="68"/>
      <c r="G15" s="32"/>
      <c r="H15" s="28">
        <v>621</v>
      </c>
      <c r="I15" s="63">
        <f>639.1+5.3</f>
        <v>644.4</v>
      </c>
      <c r="J15" s="68"/>
      <c r="K15" s="64"/>
      <c r="M15" s="28">
        <f>425.8-0.7+3.2</f>
        <v>428.3</v>
      </c>
      <c r="N15" s="63">
        <f>427.2-1+3.6</f>
        <v>429.8</v>
      </c>
      <c r="O15" s="68"/>
      <c r="Q15" s="157"/>
    </row>
    <row r="16" spans="1:15" ht="15">
      <c r="A16" s="145"/>
      <c r="B16" s="91"/>
      <c r="C16" s="24" t="s">
        <v>31</v>
      </c>
      <c r="D16" s="28">
        <f t="shared" si="0"/>
        <v>189.79999999999995</v>
      </c>
      <c r="E16" s="90">
        <f t="shared" si="0"/>
        <v>197.5000000000001</v>
      </c>
      <c r="F16" s="68"/>
      <c r="G16" s="32"/>
      <c r="H16" s="28">
        <v>590.8</v>
      </c>
      <c r="I16" s="63">
        <f>618-5.3</f>
        <v>612.7</v>
      </c>
      <c r="J16" s="68"/>
      <c r="K16" s="64"/>
      <c r="M16" s="28">
        <f>398.1+5.4+0.7-3.2</f>
        <v>401</v>
      </c>
      <c r="N16" s="63">
        <f>403.4+14.4+1-3.6</f>
        <v>415.19999999999993</v>
      </c>
      <c r="O16" s="68"/>
    </row>
    <row r="17" spans="1:15" ht="15">
      <c r="A17" s="145"/>
      <c r="B17" s="91"/>
      <c r="C17" s="24" t="s">
        <v>24</v>
      </c>
      <c r="D17" s="28">
        <f t="shared" si="0"/>
        <v>2.9000000000000004</v>
      </c>
      <c r="E17" s="90">
        <f t="shared" si="0"/>
        <v>2.299999999999999</v>
      </c>
      <c r="F17" s="68"/>
      <c r="G17" s="32"/>
      <c r="H17" s="28">
        <v>9.4</v>
      </c>
      <c r="I17" s="63">
        <v>10.6</v>
      </c>
      <c r="J17" s="68"/>
      <c r="K17" s="64"/>
      <c r="M17" s="28">
        <v>6.5</v>
      </c>
      <c r="N17" s="63">
        <v>8.3</v>
      </c>
      <c r="O17" s="68"/>
    </row>
    <row r="18" spans="1:18" ht="15">
      <c r="A18" s="145"/>
      <c r="B18" s="91"/>
      <c r="C18" s="24" t="s">
        <v>6</v>
      </c>
      <c r="D18" s="28">
        <f t="shared" si="0"/>
        <v>14.200000000000003</v>
      </c>
      <c r="E18" s="90">
        <f t="shared" si="0"/>
        <v>14.500000000000004</v>
      </c>
      <c r="F18" s="68"/>
      <c r="G18" s="32"/>
      <c r="H18" s="28">
        <v>43.7</v>
      </c>
      <c r="I18" s="63">
        <v>45.2</v>
      </c>
      <c r="J18" s="68"/>
      <c r="K18" s="64"/>
      <c r="M18" s="28">
        <v>29.5</v>
      </c>
      <c r="N18" s="63">
        <v>30.7</v>
      </c>
      <c r="O18" s="68"/>
      <c r="R18" s="177"/>
    </row>
    <row r="19" spans="1:18" ht="15" customHeight="1" hidden="1">
      <c r="A19" s="145"/>
      <c r="B19" s="91"/>
      <c r="C19" s="24" t="s">
        <v>58</v>
      </c>
      <c r="D19" s="28">
        <f>+H19-M19</f>
        <v>0</v>
      </c>
      <c r="E19" s="90">
        <f>+I19-N19</f>
        <v>0</v>
      </c>
      <c r="F19" s="68"/>
      <c r="G19" s="32"/>
      <c r="H19" s="28">
        <f>26.5-26.5</f>
        <v>0</v>
      </c>
      <c r="I19" s="63">
        <f>7-7</f>
        <v>0</v>
      </c>
      <c r="J19" s="118"/>
      <c r="K19" s="64"/>
      <c r="M19" s="28">
        <f>26.5-26.5</f>
        <v>0</v>
      </c>
      <c r="N19" s="63">
        <f>7-7</f>
        <v>0</v>
      </c>
      <c r="O19" s="68"/>
      <c r="R19" s="177"/>
    </row>
    <row r="20" spans="1:18" ht="15" customHeight="1">
      <c r="A20" s="145"/>
      <c r="B20" s="91"/>
      <c r="C20" s="24" t="s">
        <v>216</v>
      </c>
      <c r="D20" s="125">
        <f>+H20-M20</f>
        <v>0</v>
      </c>
      <c r="E20" s="126">
        <f>+I20-N20</f>
        <v>17</v>
      </c>
      <c r="F20" s="68"/>
      <c r="G20" s="32"/>
      <c r="H20" s="125">
        <v>40.1</v>
      </c>
      <c r="I20" s="126">
        <v>17</v>
      </c>
      <c r="J20" s="119"/>
      <c r="K20" s="64"/>
      <c r="M20" s="125">
        <v>40.1</v>
      </c>
      <c r="N20" s="126">
        <v>0</v>
      </c>
      <c r="O20" s="68"/>
      <c r="R20" s="177"/>
    </row>
    <row r="21" spans="1:15" ht="15">
      <c r="A21" s="145"/>
      <c r="B21" s="91" t="s">
        <v>7</v>
      </c>
      <c r="C21" s="24"/>
      <c r="D21" s="28">
        <f>SUM(D15:D20)</f>
        <v>399.5999999999999</v>
      </c>
      <c r="E21" s="90">
        <f>SUM(E15:E20)</f>
        <v>445.9000000000001</v>
      </c>
      <c r="F21" s="68"/>
      <c r="G21" s="32"/>
      <c r="H21" s="28">
        <f>SUM(H15:H20)</f>
        <v>1305</v>
      </c>
      <c r="I21" s="90">
        <f>SUM(I15:I20)</f>
        <v>1329.8999999999999</v>
      </c>
      <c r="J21" s="68"/>
      <c r="K21" s="64"/>
      <c r="M21" s="28">
        <f>SUM(M15:M20)</f>
        <v>905.4</v>
      </c>
      <c r="N21" s="90">
        <f>SUM(N15:N20)</f>
        <v>884</v>
      </c>
      <c r="O21" s="68"/>
    </row>
    <row r="22" spans="1:15" ht="6.75" customHeight="1">
      <c r="A22" s="145"/>
      <c r="B22" s="91"/>
      <c r="C22" s="65"/>
      <c r="D22" s="28"/>
      <c r="E22" s="90"/>
      <c r="F22" s="68"/>
      <c r="G22" s="32"/>
      <c r="H22" s="95"/>
      <c r="I22" s="63"/>
      <c r="J22" s="118"/>
      <c r="K22" s="64"/>
      <c r="M22" s="95"/>
      <c r="N22" s="63"/>
      <c r="O22" s="118"/>
    </row>
    <row r="23" spans="1:18" ht="15">
      <c r="A23" s="145"/>
      <c r="B23" s="309" t="s">
        <v>225</v>
      </c>
      <c r="C23" s="309"/>
      <c r="D23" s="28">
        <f>D12-D21</f>
        <v>-0.7999999999999545</v>
      </c>
      <c r="E23" s="90">
        <f>E12-E21</f>
        <v>-22.300000000000182</v>
      </c>
      <c r="F23" s="68"/>
      <c r="G23" s="32"/>
      <c r="H23" s="28">
        <f>H12-H21</f>
        <v>69.5</v>
      </c>
      <c r="I23" s="63">
        <f>I12-I21</f>
        <v>23.40000000000009</v>
      </c>
      <c r="J23" s="68"/>
      <c r="K23" s="64"/>
      <c r="M23" s="28">
        <f>M12-M21</f>
        <v>70.30000000000007</v>
      </c>
      <c r="N23" s="63">
        <f>N12-N21</f>
        <v>45.700000000000045</v>
      </c>
      <c r="O23" s="68"/>
      <c r="R23" s="177"/>
    </row>
    <row r="24" spans="1:15" ht="6.75" customHeight="1">
      <c r="A24" s="145"/>
      <c r="B24" s="91"/>
      <c r="C24" s="65"/>
      <c r="D24" s="28"/>
      <c r="E24" s="90"/>
      <c r="F24" s="68"/>
      <c r="G24" s="32"/>
      <c r="H24" s="28"/>
      <c r="I24" s="63"/>
      <c r="J24" s="68"/>
      <c r="K24" s="64"/>
      <c r="M24" s="28"/>
      <c r="N24" s="63"/>
      <c r="O24" s="118"/>
    </row>
    <row r="25" spans="1:15" ht="15" customHeight="1">
      <c r="A25" s="145"/>
      <c r="B25" s="24" t="s">
        <v>208</v>
      </c>
      <c r="C25" s="25"/>
      <c r="D25" s="28">
        <f aca="true" t="shared" si="1" ref="D25:E27">+H25-M25</f>
        <v>0</v>
      </c>
      <c r="E25" s="90">
        <f t="shared" si="1"/>
        <v>0.3</v>
      </c>
      <c r="F25" s="68"/>
      <c r="G25" s="32"/>
      <c r="H25" s="28">
        <v>0.9</v>
      </c>
      <c r="I25" s="90">
        <v>0.3</v>
      </c>
      <c r="J25" s="68"/>
      <c r="K25" s="64"/>
      <c r="M25" s="28">
        <v>0.9</v>
      </c>
      <c r="N25" s="63">
        <v>0</v>
      </c>
      <c r="O25" s="68"/>
    </row>
    <row r="26" spans="1:15" ht="15" customHeight="1">
      <c r="A26" s="145"/>
      <c r="B26" s="24" t="s">
        <v>8</v>
      </c>
      <c r="C26" s="25"/>
      <c r="D26" s="28">
        <f t="shared" si="1"/>
        <v>4</v>
      </c>
      <c r="E26" s="90">
        <f t="shared" si="1"/>
        <v>5.700000000000001</v>
      </c>
      <c r="F26" s="68"/>
      <c r="G26" s="32"/>
      <c r="H26" s="28">
        <v>12.2</v>
      </c>
      <c r="I26" s="90">
        <v>18.6</v>
      </c>
      <c r="J26" s="68"/>
      <c r="K26" s="64"/>
      <c r="M26" s="28">
        <v>8.2</v>
      </c>
      <c r="N26" s="63">
        <v>12.9</v>
      </c>
      <c r="O26" s="68"/>
    </row>
    <row r="27" spans="1:15" ht="15" customHeight="1">
      <c r="A27" s="145"/>
      <c r="B27" s="24" t="s">
        <v>234</v>
      </c>
      <c r="C27" s="25"/>
      <c r="D27" s="125">
        <f t="shared" si="1"/>
        <v>1.5</v>
      </c>
      <c r="E27" s="126">
        <f t="shared" si="1"/>
        <v>13.5</v>
      </c>
      <c r="F27" s="130"/>
      <c r="G27" s="32"/>
      <c r="H27" s="125">
        <v>1.5</v>
      </c>
      <c r="I27" s="99">
        <v>13.5</v>
      </c>
      <c r="J27" s="130"/>
      <c r="K27" s="64"/>
      <c r="L27" s="157"/>
      <c r="M27" s="125">
        <v>0</v>
      </c>
      <c r="N27" s="99">
        <v>0</v>
      </c>
      <c r="O27" s="68"/>
    </row>
    <row r="28" spans="1:15" ht="6.75" customHeight="1">
      <c r="A28" s="145"/>
      <c r="B28" s="91"/>
      <c r="C28" s="65"/>
      <c r="D28" s="28"/>
      <c r="E28" s="90"/>
      <c r="F28" s="68"/>
      <c r="G28" s="32"/>
      <c r="H28" s="95"/>
      <c r="I28" s="63"/>
      <c r="J28" s="118"/>
      <c r="K28" s="64"/>
      <c r="M28" s="95"/>
      <c r="N28" s="63"/>
      <c r="O28" s="118"/>
    </row>
    <row r="29" spans="1:15" ht="15">
      <c r="A29" s="145"/>
      <c r="B29" s="309" t="s">
        <v>224</v>
      </c>
      <c r="C29" s="309"/>
      <c r="D29" s="28">
        <f>+D23+D25-D27-D26</f>
        <v>-6.2999999999999545</v>
      </c>
      <c r="E29" s="90">
        <f>+E23+E25-E27-E26</f>
        <v>-41.20000000000019</v>
      </c>
      <c r="F29" s="68"/>
      <c r="G29" s="32"/>
      <c r="H29" s="28">
        <f>+H23+H25-H27-H26</f>
        <v>56.7</v>
      </c>
      <c r="I29" s="90">
        <f>+I23+I25-I27-I26</f>
        <v>-8.39999999999991</v>
      </c>
      <c r="J29" s="68"/>
      <c r="K29" s="64"/>
      <c r="M29" s="28">
        <f>+M23+M25-M27-M26</f>
        <v>63.00000000000007</v>
      </c>
      <c r="N29" s="90">
        <f>+N23+N25-N27-N26</f>
        <v>32.80000000000005</v>
      </c>
      <c r="O29" s="68"/>
    </row>
    <row r="30" spans="1:15" ht="6.75" customHeight="1">
      <c r="A30" s="145"/>
      <c r="B30" s="91"/>
      <c r="C30" s="65"/>
      <c r="D30" s="28"/>
      <c r="E30" s="90"/>
      <c r="F30" s="68"/>
      <c r="G30" s="32"/>
      <c r="H30" s="95"/>
      <c r="I30" s="63"/>
      <c r="J30" s="118"/>
      <c r="K30" s="64"/>
      <c r="M30" s="95"/>
      <c r="N30" s="63"/>
      <c r="O30" s="118"/>
    </row>
    <row r="31" spans="1:15" ht="15">
      <c r="A31" s="145"/>
      <c r="B31" s="91" t="s">
        <v>222</v>
      </c>
      <c r="C31" s="91"/>
      <c r="D31" s="125">
        <f>+H31-M31</f>
        <v>-1.6999999999999993</v>
      </c>
      <c r="E31" s="126">
        <f>+I31-N31</f>
        <v>-6.700000000000003</v>
      </c>
      <c r="F31" s="68"/>
      <c r="G31" s="32"/>
      <c r="H31" s="125">
        <v>29.1</v>
      </c>
      <c r="I31" s="99">
        <f>10.9-0.4</f>
        <v>10.5</v>
      </c>
      <c r="J31" s="118"/>
      <c r="K31" s="64"/>
      <c r="M31" s="125">
        <v>30.8</v>
      </c>
      <c r="N31" s="99">
        <f>18.1-0.9</f>
        <v>17.200000000000003</v>
      </c>
      <c r="O31" s="68"/>
    </row>
    <row r="32" spans="1:15" ht="6.75" customHeight="1">
      <c r="A32" s="145"/>
      <c r="B32" s="91"/>
      <c r="C32" s="91"/>
      <c r="D32" s="97"/>
      <c r="E32" s="131"/>
      <c r="F32" s="68"/>
      <c r="G32" s="32"/>
      <c r="H32" s="97"/>
      <c r="I32" s="131"/>
      <c r="J32" s="118"/>
      <c r="K32" s="64"/>
      <c r="M32" s="97"/>
      <c r="N32" s="131"/>
      <c r="O32" s="118"/>
    </row>
    <row r="33" spans="1:15" ht="15">
      <c r="A33" s="145"/>
      <c r="B33" s="309" t="s">
        <v>223</v>
      </c>
      <c r="C33" s="309"/>
      <c r="D33" s="28">
        <f>D29-D31</f>
        <v>-4.599999999999955</v>
      </c>
      <c r="E33" s="90">
        <f>E29-E31</f>
        <v>-34.500000000000185</v>
      </c>
      <c r="F33" s="68"/>
      <c r="G33" s="32"/>
      <c r="H33" s="28">
        <f>H29-H31</f>
        <v>27.6</v>
      </c>
      <c r="I33" s="63">
        <f>I29-I31</f>
        <v>-18.89999999999991</v>
      </c>
      <c r="J33" s="68"/>
      <c r="K33" s="64"/>
      <c r="M33" s="28">
        <f>M29-M31</f>
        <v>32.200000000000074</v>
      </c>
      <c r="N33" s="63">
        <f>N29-N31</f>
        <v>15.600000000000044</v>
      </c>
      <c r="O33" s="68"/>
    </row>
    <row r="34" spans="1:15" ht="12" customHeight="1">
      <c r="A34" s="145"/>
      <c r="B34" s="178"/>
      <c r="C34" s="178"/>
      <c r="D34" s="106"/>
      <c r="E34" s="107"/>
      <c r="F34" s="68"/>
      <c r="G34" s="32"/>
      <c r="H34" s="106"/>
      <c r="I34" s="107"/>
      <c r="J34" s="68"/>
      <c r="K34" s="64"/>
      <c r="M34" s="106"/>
      <c r="N34" s="107"/>
      <c r="O34" s="68"/>
    </row>
    <row r="35" spans="1:15" ht="15">
      <c r="A35" s="145"/>
      <c r="B35" s="91" t="s">
        <v>235</v>
      </c>
      <c r="D35" s="125">
        <f>+H35-M35</f>
        <v>-1</v>
      </c>
      <c r="E35" s="126">
        <f>+I35-N35</f>
        <v>-1.5</v>
      </c>
      <c r="F35" s="68"/>
      <c r="G35" s="32"/>
      <c r="H35" s="125">
        <v>-0.7</v>
      </c>
      <c r="I35" s="99">
        <f>-22.7-0.4</f>
        <v>-23.099999999999998</v>
      </c>
      <c r="J35" s="118"/>
      <c r="K35" s="64"/>
      <c r="M35" s="125">
        <v>0.3</v>
      </c>
      <c r="N35" s="99">
        <f>-20.7-0.9</f>
        <v>-21.599999999999998</v>
      </c>
      <c r="O35" s="68"/>
    </row>
    <row r="36" spans="1:15" ht="9" customHeight="1">
      <c r="A36" s="145"/>
      <c r="B36" s="178"/>
      <c r="C36" s="178"/>
      <c r="D36" s="106"/>
      <c r="E36" s="107"/>
      <c r="F36" s="68"/>
      <c r="G36" s="32"/>
      <c r="H36" s="106"/>
      <c r="I36" s="107"/>
      <c r="J36" s="68"/>
      <c r="K36" s="64"/>
      <c r="M36" s="106"/>
      <c r="N36" s="107"/>
      <c r="O36" s="68"/>
    </row>
    <row r="37" spans="1:15" ht="15" customHeight="1" thickBot="1">
      <c r="A37" s="145"/>
      <c r="B37" s="91" t="s">
        <v>226</v>
      </c>
      <c r="C37" s="178"/>
      <c r="D37" s="136">
        <f>+D35+D33</f>
        <v>-5.599999999999955</v>
      </c>
      <c r="E37" s="137">
        <f>+E33+E35</f>
        <v>-36.000000000000185</v>
      </c>
      <c r="F37" s="68"/>
      <c r="G37" s="32"/>
      <c r="H37" s="136">
        <f>+H35+H33</f>
        <v>26.900000000000002</v>
      </c>
      <c r="I37" s="137">
        <f>+I33+I35</f>
        <v>-41.99999999999991</v>
      </c>
      <c r="J37" s="68"/>
      <c r="K37" s="64"/>
      <c r="M37" s="136">
        <f>+M35+M33</f>
        <v>32.50000000000007</v>
      </c>
      <c r="N37" s="137">
        <f>+N33+N35</f>
        <v>-5.999999999999954</v>
      </c>
      <c r="O37" s="68"/>
    </row>
    <row r="38" spans="1:15" ht="9" customHeight="1" thickTop="1">
      <c r="A38" s="145"/>
      <c r="B38" s="178"/>
      <c r="C38" s="178"/>
      <c r="D38" s="106"/>
      <c r="E38" s="107"/>
      <c r="F38" s="68"/>
      <c r="G38" s="32"/>
      <c r="H38" s="106"/>
      <c r="I38" s="107"/>
      <c r="J38" s="68"/>
      <c r="K38" s="64"/>
      <c r="M38" s="296"/>
      <c r="N38" s="297"/>
      <c r="O38" s="160"/>
    </row>
    <row r="39" spans="1:16" ht="9" customHeight="1">
      <c r="A39" s="145"/>
      <c r="B39" s="178"/>
      <c r="C39" s="178"/>
      <c r="D39" s="106"/>
      <c r="E39" s="107"/>
      <c r="F39" s="68"/>
      <c r="G39" s="32"/>
      <c r="H39" s="106"/>
      <c r="I39" s="107"/>
      <c r="J39" s="68"/>
      <c r="K39" s="64"/>
      <c r="M39" s="107"/>
      <c r="N39" s="107"/>
      <c r="O39" s="32"/>
      <c r="P39" s="142"/>
    </row>
    <row r="40" spans="1:15" ht="24.75" customHeight="1">
      <c r="A40" s="145"/>
      <c r="B40" s="24" t="s">
        <v>233</v>
      </c>
      <c r="C40" s="178"/>
      <c r="D40" s="106"/>
      <c r="E40" s="107"/>
      <c r="F40" s="68"/>
      <c r="G40" s="32"/>
      <c r="H40" s="106"/>
      <c r="I40" s="107"/>
      <c r="J40" s="68"/>
      <c r="K40" s="64"/>
      <c r="M40" s="107"/>
      <c r="N40" s="107"/>
      <c r="O40" s="32"/>
    </row>
    <row r="41" spans="1:15" ht="16.5" customHeight="1">
      <c r="A41" s="145"/>
      <c r="B41" s="24" t="s">
        <v>48</v>
      </c>
      <c r="C41" s="178"/>
      <c r="D41" s="106"/>
      <c r="E41" s="107"/>
      <c r="F41" s="68"/>
      <c r="G41" s="32"/>
      <c r="H41" s="106"/>
      <c r="I41" s="107"/>
      <c r="J41" s="68"/>
      <c r="K41" s="64"/>
      <c r="M41" s="107"/>
      <c r="N41" s="107"/>
      <c r="O41" s="32"/>
    </row>
    <row r="42" spans="1:19" ht="15" customHeight="1">
      <c r="A42" s="145"/>
      <c r="C42" s="24" t="s">
        <v>223</v>
      </c>
      <c r="D42" s="300">
        <v>-0.12</v>
      </c>
      <c r="E42" s="173">
        <v>-0.93</v>
      </c>
      <c r="F42" s="174"/>
      <c r="G42" s="175"/>
      <c r="H42" s="300">
        <v>0.76</v>
      </c>
      <c r="I42" s="173">
        <v>-0.5</v>
      </c>
      <c r="J42" s="174"/>
      <c r="K42" s="176"/>
      <c r="L42" s="177"/>
      <c r="M42" s="173"/>
      <c r="N42" s="173"/>
      <c r="O42" s="32"/>
      <c r="P42" s="142"/>
      <c r="Q42" s="170"/>
      <c r="R42" s="192"/>
      <c r="S42" s="194"/>
    </row>
    <row r="43" spans="1:20" ht="15" customHeight="1">
      <c r="A43" s="145"/>
      <c r="C43" s="24" t="s">
        <v>236</v>
      </c>
      <c r="D43" s="300">
        <v>-0.03</v>
      </c>
      <c r="E43" s="173">
        <v>-0.05</v>
      </c>
      <c r="F43" s="174"/>
      <c r="G43" s="175"/>
      <c r="H43" s="300">
        <v>-0.02</v>
      </c>
      <c r="I43" s="173">
        <v>-0.62</v>
      </c>
      <c r="J43" s="174"/>
      <c r="K43" s="176"/>
      <c r="L43" s="177"/>
      <c r="M43" s="173"/>
      <c r="N43" s="173"/>
      <c r="O43" s="32"/>
      <c r="P43" s="142"/>
      <c r="Q43" s="170"/>
      <c r="R43" s="192"/>
      <c r="S43" s="194"/>
      <c r="T43" s="177"/>
    </row>
    <row r="44" spans="1:20" ht="15" customHeight="1">
      <c r="A44" s="145"/>
      <c r="C44" s="24" t="s">
        <v>226</v>
      </c>
      <c r="D44" s="300">
        <f>SUM(D42:D43)</f>
        <v>-0.15</v>
      </c>
      <c r="E44" s="173">
        <f>SUM(E42:E43)</f>
        <v>-0.9800000000000001</v>
      </c>
      <c r="F44" s="174"/>
      <c r="G44" s="175"/>
      <c r="H44" s="300">
        <f>SUM(H42:H43)</f>
        <v>0.74</v>
      </c>
      <c r="I44" s="173">
        <f>SUM(I42:I43)</f>
        <v>-1.12</v>
      </c>
      <c r="J44" s="174"/>
      <c r="K44" s="172"/>
      <c r="L44" s="159"/>
      <c r="M44" s="173"/>
      <c r="N44" s="173"/>
      <c r="O44" s="32"/>
      <c r="P44" s="142"/>
      <c r="Q44" s="170"/>
      <c r="R44" s="192"/>
      <c r="S44" s="194"/>
      <c r="T44" s="177"/>
    </row>
    <row r="45" spans="1:19" ht="9.75" customHeight="1">
      <c r="A45" s="145"/>
      <c r="B45" s="91"/>
      <c r="C45" s="178"/>
      <c r="D45" s="300"/>
      <c r="E45" s="173"/>
      <c r="F45" s="174"/>
      <c r="G45" s="175"/>
      <c r="H45" s="300"/>
      <c r="I45" s="173"/>
      <c r="J45" s="174"/>
      <c r="K45" s="64"/>
      <c r="M45" s="173"/>
      <c r="N45" s="173"/>
      <c r="O45" s="32"/>
      <c r="P45" s="142"/>
      <c r="Q45" s="170"/>
      <c r="R45" s="170"/>
      <c r="S45" s="194"/>
    </row>
    <row r="46" spans="1:19" ht="15">
      <c r="A46" s="145"/>
      <c r="B46" s="24" t="s">
        <v>49</v>
      </c>
      <c r="C46" s="178"/>
      <c r="D46" s="300"/>
      <c r="E46" s="173"/>
      <c r="F46" s="174"/>
      <c r="G46" s="175"/>
      <c r="H46" s="300"/>
      <c r="I46" s="173"/>
      <c r="J46" s="174"/>
      <c r="K46" s="64"/>
      <c r="M46" s="173"/>
      <c r="N46" s="173"/>
      <c r="O46" s="32"/>
      <c r="P46" s="142"/>
      <c r="Q46" s="170"/>
      <c r="R46" s="170"/>
      <c r="S46" s="194"/>
    </row>
    <row r="47" spans="1:19" ht="15" customHeight="1">
      <c r="A47" s="145"/>
      <c r="C47" s="24" t="str">
        <f>+C42</f>
        <v>(Loss) earnings from continuing operations</v>
      </c>
      <c r="D47" s="300">
        <v>-0.12</v>
      </c>
      <c r="E47" s="173">
        <f>+E42</f>
        <v>-0.93</v>
      </c>
      <c r="F47" s="174"/>
      <c r="G47" s="175"/>
      <c r="H47" s="300">
        <v>0.75</v>
      </c>
      <c r="I47" s="173">
        <f>+I42</f>
        <v>-0.5</v>
      </c>
      <c r="J47" s="174"/>
      <c r="K47" s="176"/>
      <c r="L47" s="177"/>
      <c r="M47" s="173"/>
      <c r="N47" s="173"/>
      <c r="O47" s="175"/>
      <c r="P47" s="173"/>
      <c r="Q47" s="170"/>
      <c r="R47" s="170"/>
      <c r="S47" s="194"/>
    </row>
    <row r="48" spans="1:19" ht="15" customHeight="1">
      <c r="A48" s="145"/>
      <c r="C48" s="24" t="str">
        <f>+C43</f>
        <v>Loss from discontinued operations, net of tax</v>
      </c>
      <c r="D48" s="300">
        <v>-0.03</v>
      </c>
      <c r="E48" s="173">
        <f>+E43</f>
        <v>-0.05</v>
      </c>
      <c r="F48" s="174"/>
      <c r="G48" s="175"/>
      <c r="H48" s="300">
        <v>-0.02</v>
      </c>
      <c r="I48" s="173">
        <f>+I43</f>
        <v>-0.62</v>
      </c>
      <c r="J48" s="174"/>
      <c r="K48" s="176"/>
      <c r="L48" s="177"/>
      <c r="M48" s="173"/>
      <c r="N48" s="173"/>
      <c r="O48" s="175"/>
      <c r="P48" s="173"/>
      <c r="Q48" s="170"/>
      <c r="R48" s="170"/>
      <c r="S48" s="194"/>
    </row>
    <row r="49" spans="1:19" ht="15" customHeight="1">
      <c r="A49" s="145"/>
      <c r="C49" s="24" t="str">
        <f>+C44</f>
        <v>Net (loss) income</v>
      </c>
      <c r="D49" s="300">
        <f>SUM(D47:D48)</f>
        <v>-0.15</v>
      </c>
      <c r="E49" s="173">
        <f>SUM(E47:E48)</f>
        <v>-0.9800000000000001</v>
      </c>
      <c r="F49" s="174"/>
      <c r="G49" s="175"/>
      <c r="H49" s="300">
        <f>SUM(H47:H48)</f>
        <v>0.73</v>
      </c>
      <c r="I49" s="173">
        <f>SUM(I47:I48)</f>
        <v>-1.12</v>
      </c>
      <c r="J49" s="174"/>
      <c r="K49" s="172"/>
      <c r="L49" s="159"/>
      <c r="M49" s="173"/>
      <c r="N49" s="173"/>
      <c r="O49" s="32"/>
      <c r="P49" s="142"/>
      <c r="Q49" s="170"/>
      <c r="R49" s="170"/>
      <c r="S49" s="194"/>
    </row>
    <row r="50" spans="1:19" ht="6.75" customHeight="1">
      <c r="A50" s="145"/>
      <c r="B50" s="91"/>
      <c r="C50" s="91"/>
      <c r="D50" s="300"/>
      <c r="E50" s="173"/>
      <c r="F50" s="174"/>
      <c r="G50" s="175"/>
      <c r="H50" s="300"/>
      <c r="I50" s="173"/>
      <c r="J50" s="174"/>
      <c r="K50" s="64"/>
      <c r="M50" s="173"/>
      <c r="N50" s="173"/>
      <c r="O50" s="63"/>
      <c r="P50" s="142"/>
      <c r="Q50" s="170"/>
      <c r="R50" s="170"/>
      <c r="S50" s="194"/>
    </row>
    <row r="51" spans="1:19" ht="15">
      <c r="A51" s="145"/>
      <c r="B51" s="158" t="s">
        <v>56</v>
      </c>
      <c r="C51" s="158"/>
      <c r="D51" s="28">
        <v>36.6</v>
      </c>
      <c r="E51" s="90">
        <v>36.9</v>
      </c>
      <c r="F51" s="197"/>
      <c r="G51" s="198"/>
      <c r="H51" s="301">
        <v>36.5</v>
      </c>
      <c r="I51" s="90">
        <v>37.5</v>
      </c>
      <c r="J51" s="118"/>
      <c r="K51" s="64"/>
      <c r="M51" s="90"/>
      <c r="N51" s="63"/>
      <c r="O51" s="63"/>
      <c r="P51" s="142"/>
      <c r="Q51" s="170"/>
      <c r="R51" s="170"/>
      <c r="S51" s="194"/>
    </row>
    <row r="52" spans="1:19" ht="15.75" customHeight="1">
      <c r="A52" s="145"/>
      <c r="B52" s="91" t="s">
        <v>55</v>
      </c>
      <c r="C52" s="91"/>
      <c r="D52" s="125">
        <v>36.6</v>
      </c>
      <c r="E52" s="126">
        <v>36.9</v>
      </c>
      <c r="F52" s="199"/>
      <c r="G52" s="198"/>
      <c r="H52" s="302">
        <v>36.8</v>
      </c>
      <c r="I52" s="126">
        <v>37.5</v>
      </c>
      <c r="J52" s="119"/>
      <c r="K52" s="64"/>
      <c r="M52" s="163"/>
      <c r="N52" s="163"/>
      <c r="O52" s="164"/>
      <c r="P52" s="142"/>
      <c r="Q52" s="170"/>
      <c r="R52" s="170"/>
      <c r="S52" s="170"/>
    </row>
    <row r="53" spans="1:19" ht="15">
      <c r="A53" s="161"/>
      <c r="B53" s="162"/>
      <c r="C53" s="310"/>
      <c r="D53" s="311"/>
      <c r="E53" s="311"/>
      <c r="F53" s="32"/>
      <c r="G53" s="32"/>
      <c r="H53" s="91"/>
      <c r="I53" s="91"/>
      <c r="J53" s="63"/>
      <c r="K53" s="64"/>
      <c r="M53" s="142"/>
      <c r="N53" s="142"/>
      <c r="O53" s="142"/>
      <c r="P53" s="142"/>
      <c r="Q53" s="195"/>
      <c r="R53" s="192"/>
      <c r="S53" s="195"/>
    </row>
    <row r="54" spans="1:18" ht="49.5" customHeight="1">
      <c r="A54" s="161"/>
      <c r="B54" s="162" t="s">
        <v>4</v>
      </c>
      <c r="C54" s="317" t="s">
        <v>239</v>
      </c>
      <c r="D54" s="317"/>
      <c r="E54" s="317"/>
      <c r="F54" s="317"/>
      <c r="G54" s="317"/>
      <c r="H54" s="317"/>
      <c r="I54" s="317"/>
      <c r="J54" s="317"/>
      <c r="K54" s="64"/>
      <c r="M54" s="163"/>
      <c r="N54" s="163"/>
      <c r="O54" s="164"/>
      <c r="P54" s="142"/>
      <c r="Q54" s="142"/>
      <c r="R54" s="142"/>
    </row>
    <row r="55" spans="1:19" ht="6.75" customHeight="1">
      <c r="A55" s="161"/>
      <c r="B55" s="162"/>
      <c r="C55" s="292"/>
      <c r="D55" s="293"/>
      <c r="E55" s="293"/>
      <c r="F55" s="32"/>
      <c r="G55" s="32"/>
      <c r="H55" s="91"/>
      <c r="I55" s="91"/>
      <c r="J55" s="63"/>
      <c r="K55" s="64"/>
      <c r="M55" s="142"/>
      <c r="N55" s="142"/>
      <c r="O55" s="142"/>
      <c r="P55" s="142"/>
      <c r="Q55" s="195"/>
      <c r="R55" s="192"/>
      <c r="S55" s="195"/>
    </row>
    <row r="56" spans="1:18" ht="24" customHeight="1">
      <c r="A56" s="161"/>
      <c r="B56" s="162" t="s">
        <v>25</v>
      </c>
      <c r="C56" s="317" t="s">
        <v>237</v>
      </c>
      <c r="D56" s="317"/>
      <c r="E56" s="317"/>
      <c r="F56" s="317"/>
      <c r="G56" s="317"/>
      <c r="H56" s="317"/>
      <c r="I56" s="317"/>
      <c r="J56" s="317"/>
      <c r="K56" s="64"/>
      <c r="M56" s="163"/>
      <c r="N56" s="163"/>
      <c r="O56" s="164"/>
      <c r="P56" s="142"/>
      <c r="Q56" s="142"/>
      <c r="R56" s="142"/>
    </row>
    <row r="57" spans="1:18" ht="5.25" customHeight="1">
      <c r="A57" s="161"/>
      <c r="B57" s="91"/>
      <c r="C57" s="91"/>
      <c r="D57" s="91"/>
      <c r="E57" s="91"/>
      <c r="F57" s="32"/>
      <c r="G57" s="32"/>
      <c r="H57" s="91"/>
      <c r="I57" s="91"/>
      <c r="J57" s="63"/>
      <c r="K57" s="64"/>
      <c r="M57" s="163"/>
      <c r="N57" s="163"/>
      <c r="O57" s="164"/>
      <c r="P57" s="142"/>
      <c r="Q57" s="142"/>
      <c r="R57" s="142"/>
    </row>
    <row r="58" spans="1:18" ht="33.75" customHeight="1">
      <c r="A58" s="161"/>
      <c r="B58" s="162" t="s">
        <v>39</v>
      </c>
      <c r="C58" s="317" t="s">
        <v>238</v>
      </c>
      <c r="D58" s="317"/>
      <c r="E58" s="317"/>
      <c r="F58" s="317"/>
      <c r="G58" s="317"/>
      <c r="H58" s="317"/>
      <c r="I58" s="317"/>
      <c r="J58" s="317"/>
      <c r="K58" s="64"/>
      <c r="M58" s="163"/>
      <c r="N58" s="163"/>
      <c r="O58" s="164"/>
      <c r="P58" s="142"/>
      <c r="Q58" s="142"/>
      <c r="R58" s="142"/>
    </row>
    <row r="59" spans="1:18" ht="5.25" customHeight="1">
      <c r="A59" s="161"/>
      <c r="B59" s="91"/>
      <c r="C59" s="91"/>
      <c r="D59" s="91"/>
      <c r="E59" s="91"/>
      <c r="F59" s="32"/>
      <c r="G59" s="32"/>
      <c r="H59" s="91"/>
      <c r="I59" s="91"/>
      <c r="J59" s="63"/>
      <c r="K59" s="64"/>
      <c r="M59" s="163"/>
      <c r="N59" s="163"/>
      <c r="O59" s="164"/>
      <c r="P59" s="142"/>
      <c r="Q59" s="142"/>
      <c r="R59" s="142"/>
    </row>
    <row r="60" spans="1:18" ht="36" customHeight="1">
      <c r="A60" s="161"/>
      <c r="B60" s="162" t="s">
        <v>209</v>
      </c>
      <c r="C60" s="317" t="s">
        <v>210</v>
      </c>
      <c r="D60" s="317"/>
      <c r="E60" s="317"/>
      <c r="F60" s="317"/>
      <c r="G60" s="317"/>
      <c r="H60" s="317"/>
      <c r="I60" s="317"/>
      <c r="J60" s="317"/>
      <c r="K60" s="64"/>
      <c r="M60" s="163"/>
      <c r="N60" s="163"/>
      <c r="O60" s="164"/>
      <c r="R60" s="177"/>
    </row>
    <row r="61" spans="1:18" ht="13.5" customHeight="1">
      <c r="A61" s="161"/>
      <c r="B61" s="162"/>
      <c r="C61" s="294"/>
      <c r="D61" s="294"/>
      <c r="E61" s="294"/>
      <c r="F61" s="294"/>
      <c r="G61" s="294"/>
      <c r="H61" s="294"/>
      <c r="I61" s="294"/>
      <c r="J61" s="294"/>
      <c r="K61" s="64"/>
      <c r="M61" s="163"/>
      <c r="N61" s="163"/>
      <c r="O61" s="164"/>
      <c r="R61" s="177"/>
    </row>
    <row r="62" spans="1:18" ht="44.25" customHeight="1">
      <c r="A62" s="161"/>
      <c r="B62" s="162" t="s">
        <v>232</v>
      </c>
      <c r="C62" s="319" t="s">
        <v>213</v>
      </c>
      <c r="D62" s="319"/>
      <c r="E62" s="319"/>
      <c r="F62" s="319"/>
      <c r="G62" s="319"/>
      <c r="H62" s="319"/>
      <c r="I62" s="319"/>
      <c r="J62" s="319"/>
      <c r="K62" s="64"/>
      <c r="M62" s="163"/>
      <c r="N62" s="163"/>
      <c r="O62" s="164"/>
      <c r="R62" s="177"/>
    </row>
    <row r="63" spans="1:17" ht="5.25" customHeight="1">
      <c r="A63" s="161"/>
      <c r="B63" s="114"/>
      <c r="C63" s="310"/>
      <c r="D63" s="311"/>
      <c r="E63" s="311"/>
      <c r="F63" s="133"/>
      <c r="G63" s="134"/>
      <c r="H63" s="114"/>
      <c r="I63" s="114"/>
      <c r="J63" s="115"/>
      <c r="K63" s="64"/>
      <c r="M63" s="310"/>
      <c r="N63" s="311"/>
      <c r="O63" s="311"/>
      <c r="P63" s="133"/>
      <c r="Q63" s="134"/>
    </row>
    <row r="64" spans="1:17" s="142" customFormat="1" ht="1.5" customHeight="1" thickBot="1">
      <c r="A64" s="165"/>
      <c r="B64" s="166"/>
      <c r="C64" s="166"/>
      <c r="D64" s="166"/>
      <c r="E64" s="166"/>
      <c r="F64" s="166"/>
      <c r="G64" s="166"/>
      <c r="H64" s="166"/>
      <c r="I64" s="166"/>
      <c r="J64" s="166"/>
      <c r="K64" s="166"/>
      <c r="L64" s="135"/>
      <c r="M64" s="310"/>
      <c r="N64" s="310"/>
      <c r="O64" s="310"/>
      <c r="P64" s="133"/>
      <c r="Q64" s="134"/>
    </row>
    <row r="65" spans="3:17" ht="15.75" thickTop="1">
      <c r="C65" s="310"/>
      <c r="D65" s="311"/>
      <c r="E65" s="311"/>
      <c r="F65" s="133"/>
      <c r="G65" s="134"/>
      <c r="H65" s="114"/>
      <c r="I65" s="114"/>
      <c r="J65" s="115"/>
      <c r="K65" s="167"/>
      <c r="L65" s="142"/>
      <c r="M65" s="310"/>
      <c r="N65" s="311"/>
      <c r="O65" s="311"/>
      <c r="P65" s="133"/>
      <c r="Q65" s="134"/>
    </row>
    <row r="66" spans="10:16" ht="15">
      <c r="J66" s="168"/>
      <c r="M66" s="169"/>
      <c r="N66" s="142"/>
      <c r="O66" s="142"/>
      <c r="P66" s="142"/>
    </row>
    <row r="67" spans="3:16" ht="15">
      <c r="C67" s="318"/>
      <c r="D67" s="318"/>
      <c r="E67" s="318"/>
      <c r="F67" s="318"/>
      <c r="G67" s="318"/>
      <c r="J67" s="168"/>
      <c r="M67" s="142"/>
      <c r="N67" s="142"/>
      <c r="O67" s="142"/>
      <c r="P67" s="142"/>
    </row>
    <row r="68" spans="3:16" ht="15">
      <c r="C68" s="318"/>
      <c r="D68" s="318"/>
      <c r="E68" s="318"/>
      <c r="F68" s="318"/>
      <c r="G68" s="318"/>
      <c r="M68" s="170"/>
      <c r="N68" s="170"/>
      <c r="O68" s="170"/>
      <c r="P68" s="171"/>
    </row>
    <row r="69" spans="3:16" ht="15">
      <c r="C69" s="291"/>
      <c r="M69" s="170"/>
      <c r="N69" s="170"/>
      <c r="O69" s="170"/>
      <c r="P69" s="171"/>
    </row>
  </sheetData>
  <mergeCells count="23">
    <mergeCell ref="C54:J54"/>
    <mergeCell ref="C67:G67"/>
    <mergeCell ref="C68:G68"/>
    <mergeCell ref="C56:J56"/>
    <mergeCell ref="C63:E63"/>
    <mergeCell ref="C60:J60"/>
    <mergeCell ref="C62:J62"/>
    <mergeCell ref="C58:J58"/>
    <mergeCell ref="M63:O63"/>
    <mergeCell ref="C65:E65"/>
    <mergeCell ref="M65:O65"/>
    <mergeCell ref="M64:O64"/>
    <mergeCell ref="A4:J4"/>
    <mergeCell ref="A5:J5"/>
    <mergeCell ref="A7:J7"/>
    <mergeCell ref="D9:F9"/>
    <mergeCell ref="H9:J9"/>
    <mergeCell ref="A6:J6"/>
    <mergeCell ref="M9:O9"/>
    <mergeCell ref="B29:C29"/>
    <mergeCell ref="B33:C33"/>
    <mergeCell ref="C53:E53"/>
    <mergeCell ref="B23:C23"/>
  </mergeCells>
  <printOptions horizontalCentered="1" verticalCentered="1"/>
  <pageMargins left="0.31" right="0.25" top="0.17" bottom="0.17" header="0.17" footer="0.21"/>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codeName="Sheet112312">
    <pageSetUpPr fitToPage="1"/>
  </sheetPr>
  <dimension ref="A2:AB60"/>
  <sheetViews>
    <sheetView showGridLines="0" tabSelected="1" zoomScaleSheetLayoutView="75" workbookViewId="0" topLeftCell="A1">
      <selection activeCell="Q53" sqref="Q53"/>
    </sheetView>
  </sheetViews>
  <sheetFormatPr defaultColWidth="9.140625" defaultRowHeight="12.75"/>
  <cols>
    <col min="1" max="1" width="1.421875" style="10" customWidth="1"/>
    <col min="2" max="2" width="3.421875" style="10" customWidth="1"/>
    <col min="3" max="3" width="55.421875" style="10" customWidth="1"/>
    <col min="4" max="4" width="15.8515625" style="10" customWidth="1"/>
    <col min="5" max="5" width="16.57421875" style="10" customWidth="1"/>
    <col min="6" max="6" width="1.421875" style="10" customWidth="1"/>
    <col min="7" max="7" width="8.8515625" style="10" customWidth="1"/>
    <col min="8" max="8" width="7.7109375" style="10" customWidth="1"/>
    <col min="9" max="9" width="3.28125" style="10" customWidth="1"/>
    <col min="10" max="10" width="16.421875" style="10" customWidth="1"/>
    <col min="11" max="11" width="17.28125" style="10" customWidth="1"/>
    <col min="12" max="12" width="1.421875" style="10" customWidth="1"/>
    <col min="13" max="13" width="10.140625" style="10" customWidth="1"/>
    <col min="14" max="14" width="9.140625" style="10" customWidth="1"/>
    <col min="15" max="15" width="2.7109375" style="10" customWidth="1"/>
    <col min="16" max="16" width="7.8515625" style="10" customWidth="1"/>
    <col min="17" max="17" width="17.28125" style="10" hidden="1" customWidth="1"/>
    <col min="18" max="18" width="14.28125" style="10" hidden="1" customWidth="1"/>
    <col min="19" max="19" width="3.28125" style="10" hidden="1" customWidth="1"/>
    <col min="20" max="20" width="7.8515625" style="10" hidden="1" customWidth="1"/>
    <col min="21" max="26" width="7.8515625" style="10" customWidth="1"/>
    <col min="27" max="31" width="7.8515625" style="44" customWidth="1"/>
    <col min="32" max="16384" width="7.8515625" style="10" customWidth="1"/>
  </cols>
  <sheetData>
    <row r="1" ht="13.5" thickBot="1"/>
    <row r="2" spans="1:15" ht="13.5" thickTop="1">
      <c r="A2" s="41"/>
      <c r="B2" s="42"/>
      <c r="C2" s="42"/>
      <c r="D2" s="42"/>
      <c r="E2" s="42"/>
      <c r="F2" s="42"/>
      <c r="G2" s="42"/>
      <c r="H2" s="42"/>
      <c r="I2" s="42"/>
      <c r="J2" s="42"/>
      <c r="K2" s="42"/>
      <c r="L2" s="42"/>
      <c r="M2" s="42"/>
      <c r="N2" s="42"/>
      <c r="O2" s="43"/>
    </row>
    <row r="3" spans="1:15" ht="12.75">
      <c r="A3" s="6"/>
      <c r="B3" s="44"/>
      <c r="C3" s="44"/>
      <c r="D3" s="44"/>
      <c r="E3" s="44"/>
      <c r="F3" s="44"/>
      <c r="G3" s="44"/>
      <c r="H3" s="44"/>
      <c r="I3" s="44"/>
      <c r="J3" s="44"/>
      <c r="K3" s="44"/>
      <c r="L3" s="44"/>
      <c r="M3" s="44"/>
      <c r="N3" s="44"/>
      <c r="O3" s="45"/>
    </row>
    <row r="4" spans="1:15" ht="12.75">
      <c r="A4" s="330" t="s">
        <v>0</v>
      </c>
      <c r="B4" s="331"/>
      <c r="C4" s="331"/>
      <c r="D4" s="331"/>
      <c r="E4" s="331"/>
      <c r="F4" s="331"/>
      <c r="G4" s="331"/>
      <c r="H4" s="331"/>
      <c r="I4" s="331"/>
      <c r="J4" s="331"/>
      <c r="K4" s="331"/>
      <c r="L4" s="331"/>
      <c r="M4" s="331"/>
      <c r="N4" s="331"/>
      <c r="O4" s="1"/>
    </row>
    <row r="5" spans="1:15" ht="12.75">
      <c r="A5" s="332" t="s">
        <v>40</v>
      </c>
      <c r="B5" s="333"/>
      <c r="C5" s="333"/>
      <c r="D5" s="333"/>
      <c r="E5" s="333"/>
      <c r="F5" s="333"/>
      <c r="G5" s="333"/>
      <c r="H5" s="333"/>
      <c r="I5" s="333"/>
      <c r="J5" s="333"/>
      <c r="K5" s="333"/>
      <c r="L5" s="333"/>
      <c r="M5" s="333"/>
      <c r="N5" s="333"/>
      <c r="O5" s="1"/>
    </row>
    <row r="6" spans="1:15" ht="12.75">
      <c r="A6" s="320" t="s">
        <v>1</v>
      </c>
      <c r="B6" s="321"/>
      <c r="C6" s="321"/>
      <c r="D6" s="321"/>
      <c r="E6" s="321"/>
      <c r="F6" s="321"/>
      <c r="G6" s="321"/>
      <c r="H6" s="321"/>
      <c r="I6" s="321"/>
      <c r="J6" s="321"/>
      <c r="K6" s="321"/>
      <c r="L6" s="321"/>
      <c r="M6" s="321"/>
      <c r="N6" s="321"/>
      <c r="O6" s="1"/>
    </row>
    <row r="7" spans="1:15" ht="12.75">
      <c r="A7" s="305" t="s">
        <v>54</v>
      </c>
      <c r="B7" s="314"/>
      <c r="C7" s="314"/>
      <c r="D7" s="314"/>
      <c r="E7" s="314"/>
      <c r="F7" s="314"/>
      <c r="G7" s="314"/>
      <c r="H7" s="314"/>
      <c r="I7" s="314"/>
      <c r="J7" s="314"/>
      <c r="K7" s="314"/>
      <c r="L7" s="314"/>
      <c r="M7" s="314"/>
      <c r="N7" s="314"/>
      <c r="O7" s="1"/>
    </row>
    <row r="8" spans="1:15" ht="6.75" customHeight="1">
      <c r="A8" s="110"/>
      <c r="B8" s="4"/>
      <c r="C8" s="4"/>
      <c r="D8" s="112"/>
      <c r="E8" s="112"/>
      <c r="F8" s="112"/>
      <c r="G8" s="112"/>
      <c r="H8" s="112"/>
      <c r="I8" s="112"/>
      <c r="J8" s="112"/>
      <c r="K8" s="112"/>
      <c r="L8" s="112"/>
      <c r="M8" s="112"/>
      <c r="N8" s="112"/>
      <c r="O8" s="1"/>
    </row>
    <row r="9" spans="1:19" ht="12.75">
      <c r="A9" s="109"/>
      <c r="B9" s="4"/>
      <c r="C9" s="4"/>
      <c r="D9" s="336" t="s">
        <v>2</v>
      </c>
      <c r="E9" s="326"/>
      <c r="F9" s="326"/>
      <c r="G9" s="326"/>
      <c r="H9" s="327"/>
      <c r="I9" s="5"/>
      <c r="J9" s="336" t="s">
        <v>217</v>
      </c>
      <c r="K9" s="326"/>
      <c r="L9" s="326"/>
      <c r="M9" s="326"/>
      <c r="N9" s="327"/>
      <c r="O9" s="1"/>
      <c r="Q9" s="325" t="s">
        <v>205</v>
      </c>
      <c r="R9" s="326"/>
      <c r="S9" s="327"/>
    </row>
    <row r="10" spans="1:19" ht="12.75">
      <c r="A10" s="110"/>
      <c r="B10" s="4"/>
      <c r="C10" s="101"/>
      <c r="D10" s="7" t="s">
        <v>220</v>
      </c>
      <c r="E10" s="188" t="s">
        <v>221</v>
      </c>
      <c r="F10" s="8"/>
      <c r="G10" s="334" t="s">
        <v>35</v>
      </c>
      <c r="H10" s="335"/>
      <c r="I10" s="9"/>
      <c r="J10" s="186" t="str">
        <f>+D10</f>
        <v>2/28/2010 (1)</v>
      </c>
      <c r="K10" s="187" t="str">
        <f>+E10</f>
        <v>2/28/2009 (1)</v>
      </c>
      <c r="L10" s="9"/>
      <c r="M10" s="334" t="s">
        <v>35</v>
      </c>
      <c r="N10" s="335"/>
      <c r="O10" s="1"/>
      <c r="Q10" s="76" t="str">
        <f>+'Slide 1 Income Stmt'!M10</f>
        <v>11/30/2009</v>
      </c>
      <c r="R10" s="77" t="str">
        <f>+'Slide 1 Income Stmt'!N10</f>
        <v>11/30/2008</v>
      </c>
      <c r="S10" s="189"/>
    </row>
    <row r="11" spans="1:19" ht="12.75">
      <c r="A11" s="110"/>
      <c r="B11" s="108"/>
      <c r="C11" s="11"/>
      <c r="D11" s="12"/>
      <c r="E11" s="59"/>
      <c r="F11" s="5"/>
      <c r="G11" s="5"/>
      <c r="H11" s="14"/>
      <c r="I11" s="5"/>
      <c r="J11" s="93"/>
      <c r="K11" s="59"/>
      <c r="L11" s="15"/>
      <c r="M11" s="15"/>
      <c r="N11" s="16"/>
      <c r="O11" s="1"/>
      <c r="Q11" s="12"/>
      <c r="R11" s="15"/>
      <c r="S11" s="16"/>
    </row>
    <row r="12" spans="1:19" ht="12.75">
      <c r="A12" s="110"/>
      <c r="B12" s="21" t="s">
        <v>193</v>
      </c>
      <c r="C12" s="17"/>
      <c r="D12" s="26"/>
      <c r="E12" s="4"/>
      <c r="F12" s="4"/>
      <c r="G12" s="4"/>
      <c r="H12" s="111"/>
      <c r="I12" s="108"/>
      <c r="J12" s="98"/>
      <c r="K12" s="4"/>
      <c r="L12" s="4"/>
      <c r="M12" s="4"/>
      <c r="N12" s="111"/>
      <c r="O12" s="1"/>
      <c r="Q12" s="46"/>
      <c r="R12" s="44"/>
      <c r="S12" s="47"/>
    </row>
    <row r="13" spans="1:28" ht="12.75">
      <c r="A13" s="110"/>
      <c r="B13" s="21"/>
      <c r="C13" s="21" t="s">
        <v>3</v>
      </c>
      <c r="D13" s="182"/>
      <c r="E13" s="18"/>
      <c r="F13" s="5"/>
      <c r="G13" s="19"/>
      <c r="H13" s="78"/>
      <c r="I13" s="5"/>
      <c r="J13" s="94"/>
      <c r="K13" s="19"/>
      <c r="L13" s="5"/>
      <c r="M13" s="19"/>
      <c r="N13" s="78"/>
      <c r="O13" s="1"/>
      <c r="Q13" s="94"/>
      <c r="R13" s="18"/>
      <c r="S13" s="14"/>
      <c r="Z13" s="185"/>
      <c r="AA13" s="5"/>
      <c r="AB13" s="129"/>
    </row>
    <row r="14" spans="1:28" ht="12.75">
      <c r="A14" s="110"/>
      <c r="B14" s="21"/>
      <c r="C14" s="181" t="s">
        <v>44</v>
      </c>
      <c r="D14" s="106">
        <f>+J14-Q14</f>
        <v>79.1</v>
      </c>
      <c r="E14" s="107">
        <f>+K14-R14</f>
        <v>92.10000000000002</v>
      </c>
      <c r="F14" s="103"/>
      <c r="G14" s="183">
        <f>D14-E14</f>
        <v>-13.000000000000028</v>
      </c>
      <c r="H14" s="78">
        <f>IF(G14=0,"        N/A",IF(OR(G14/ABS(E14)&gt;=1,G14/ABS(E14)&lt;=-1)," *",G14/ABS(E14)))</f>
        <v>-0.14115092290988085</v>
      </c>
      <c r="I14" s="108"/>
      <c r="J14" s="106">
        <v>225.7</v>
      </c>
      <c r="K14" s="107">
        <v>261.3</v>
      </c>
      <c r="L14" s="103"/>
      <c r="M14" s="183">
        <f>J14-K14</f>
        <v>-35.60000000000002</v>
      </c>
      <c r="N14" s="78">
        <f>IF(M14=0,"        N/A",IF(OR(M14/ABS(K14)&gt;=1,M14/ABS(K14)&lt;=-1)," *",M14/ABS(K14)))</f>
        <v>-0.13624186758515125</v>
      </c>
      <c r="O14" s="1"/>
      <c r="Q14" s="106">
        <v>146.6</v>
      </c>
      <c r="R14" s="107">
        <v>169.2</v>
      </c>
      <c r="S14" s="132"/>
      <c r="Z14" s="185"/>
      <c r="AA14" s="4"/>
      <c r="AB14" s="107"/>
    </row>
    <row r="15" spans="1:28" ht="12.75">
      <c r="A15" s="110"/>
      <c r="B15" s="21"/>
      <c r="C15" s="181" t="s">
        <v>51</v>
      </c>
      <c r="D15" s="28">
        <f>+J15-Q15</f>
        <v>35.999999999999986</v>
      </c>
      <c r="E15" s="90">
        <f>+K15-+R15</f>
        <v>58.2</v>
      </c>
      <c r="F15" s="32"/>
      <c r="G15" s="63">
        <f>D15-E15</f>
        <v>-22.200000000000017</v>
      </c>
      <c r="H15" s="78">
        <f>IF(G15=0,"        N/A",IF(OR(G15/ABS(E15)&gt;=1,G15/ABS(E15)&lt;=-1)," *",G15/ABS(E15)))</f>
        <v>-0.3814432989690724</v>
      </c>
      <c r="I15" s="108"/>
      <c r="J15" s="95">
        <v>135.2</v>
      </c>
      <c r="K15" s="20">
        <v>149.9</v>
      </c>
      <c r="L15" s="32"/>
      <c r="M15" s="63">
        <f>J15-K15</f>
        <v>-14.700000000000017</v>
      </c>
      <c r="N15" s="78">
        <f>IF(M15=0,"        N/A",IF(OR(M15/ABS(K15)&gt;=1,M15/ABS(K15)&lt;=-1)," *",M15/ABS(K15)))</f>
        <v>-0.09806537691794541</v>
      </c>
      <c r="O15" s="1"/>
      <c r="Q15" s="95">
        <v>99.2</v>
      </c>
      <c r="R15" s="20">
        <v>91.7</v>
      </c>
      <c r="S15" s="132"/>
      <c r="T15" s="103"/>
      <c r="U15" s="44"/>
      <c r="Z15" s="185"/>
      <c r="AA15" s="4"/>
      <c r="AB15" s="63"/>
    </row>
    <row r="16" spans="1:28" ht="12.75">
      <c r="A16" s="110"/>
      <c r="B16" s="21"/>
      <c r="C16" s="181" t="s">
        <v>45</v>
      </c>
      <c r="D16" s="125">
        <f>+J16-Q16</f>
        <v>77</v>
      </c>
      <c r="E16" s="126">
        <f>+K16-+R16</f>
        <v>78.4</v>
      </c>
      <c r="F16" s="32"/>
      <c r="G16" s="63">
        <f>D16-E16</f>
        <v>-1.4000000000000057</v>
      </c>
      <c r="H16" s="78">
        <f>IF(G16=0,"        N/A",IF(OR(G16/ABS(E16)&gt;=1,G16/ABS(E16)&lt;=-1)," *",G16/ABS(E16)))</f>
        <v>-0.01785714285714293</v>
      </c>
      <c r="I16" s="108"/>
      <c r="J16" s="96">
        <v>276.2</v>
      </c>
      <c r="K16" s="23">
        <v>271.5</v>
      </c>
      <c r="L16" s="32"/>
      <c r="M16" s="63">
        <f>J16-K16</f>
        <v>4.699999999999989</v>
      </c>
      <c r="N16" s="78">
        <f>IF(M16=0,"        N/A",IF(OR(M16/ABS(K16)&gt;=1,M16/ABS(K16)&lt;=-1)," *",M16/ABS(K16)))</f>
        <v>0.01731123388581948</v>
      </c>
      <c r="O16" s="1"/>
      <c r="Q16" s="96">
        <v>199.2</v>
      </c>
      <c r="R16" s="23">
        <v>193.1</v>
      </c>
      <c r="S16" s="132"/>
      <c r="T16" s="103"/>
      <c r="U16" s="44"/>
      <c r="Z16" s="185"/>
      <c r="AA16" s="4"/>
      <c r="AB16" s="63"/>
    </row>
    <row r="17" spans="1:28" ht="12.75">
      <c r="A17" s="110"/>
      <c r="B17" s="21"/>
      <c r="C17" s="108" t="s">
        <v>46</v>
      </c>
      <c r="D17" s="95">
        <f>SUM(D14:D16)</f>
        <v>192.09999999999997</v>
      </c>
      <c r="E17" s="63">
        <f>SUM(E14:E16)</f>
        <v>228.70000000000002</v>
      </c>
      <c r="F17" s="32"/>
      <c r="G17" s="63">
        <f>D17-E17</f>
        <v>-36.60000000000005</v>
      </c>
      <c r="H17" s="78">
        <f>IF(G17=0,"        N/A",IF(OR(G17/ABS(E17)&gt;=1,G17/ABS(E17)&lt;=-1)," *",G17/ABS(E17)))</f>
        <v>-0.1600349803235682</v>
      </c>
      <c r="I17" s="5"/>
      <c r="J17" s="95">
        <f>SUM(J14:J16)</f>
        <v>637.0999999999999</v>
      </c>
      <c r="K17" s="63">
        <f>SUM(K14:K16)</f>
        <v>682.7</v>
      </c>
      <c r="L17" s="32"/>
      <c r="M17" s="63">
        <f>J17-K17</f>
        <v>-45.600000000000136</v>
      </c>
      <c r="N17" s="78">
        <f>IF(M17=0,"        N/A",IF(OR(M17/ABS(K17)&gt;=1,M17/ABS(K17)&lt;=-1)," *",M17/ABS(K17)))</f>
        <v>-0.06679361359308647</v>
      </c>
      <c r="O17" s="1"/>
      <c r="Q17" s="95">
        <f>SUM(Q14:Q16)</f>
        <v>445</v>
      </c>
      <c r="R17" s="63">
        <f>SUM(R14:R16)</f>
        <v>454</v>
      </c>
      <c r="S17" s="132"/>
      <c r="T17" s="103"/>
      <c r="U17" s="44"/>
      <c r="Z17" s="185"/>
      <c r="AA17" s="5"/>
      <c r="AB17" s="63"/>
    </row>
    <row r="18" spans="1:28" ht="12.75">
      <c r="A18" s="110"/>
      <c r="B18" s="4"/>
      <c r="C18" s="21" t="s">
        <v>26</v>
      </c>
      <c r="D18" s="96">
        <f>+J18-Q18</f>
        <v>6.900000000000006</v>
      </c>
      <c r="E18" s="99">
        <f>+K18-R18</f>
        <v>15.099999999999994</v>
      </c>
      <c r="F18" s="32"/>
      <c r="G18" s="63">
        <f>D18-E18</f>
        <v>-8.199999999999989</v>
      </c>
      <c r="H18" s="78">
        <f>IF(G18=0,"        N/A",IF(OR(G18/ABS(E18)&gt;=1,G18/ABS(E18)&lt;=-1)," *",G18/ABS(E18)))</f>
        <v>-0.5430463576158935</v>
      </c>
      <c r="I18" s="32"/>
      <c r="J18" s="96">
        <v>67.2</v>
      </c>
      <c r="K18" s="23">
        <v>65.6</v>
      </c>
      <c r="L18" s="32"/>
      <c r="M18" s="20">
        <f>J18-K18</f>
        <v>1.6000000000000085</v>
      </c>
      <c r="N18" s="78">
        <f>IF(M18=0,"        N/A",IF(OR(M18/ABS(K18)&gt;=1,M18/ABS(K18)&lt;=-1)," *",M18/ABS(K18)))</f>
        <v>0.024390243902439157</v>
      </c>
      <c r="O18" s="1"/>
      <c r="Q18" s="96">
        <v>60.3</v>
      </c>
      <c r="R18" s="23">
        <v>50.5</v>
      </c>
      <c r="S18" s="132"/>
      <c r="T18" s="103"/>
      <c r="U18" s="44"/>
      <c r="Z18" s="185"/>
      <c r="AA18" s="5"/>
      <c r="AB18" s="63"/>
    </row>
    <row r="19" spans="1:28" ht="12.75">
      <c r="A19" s="110"/>
      <c r="B19" s="4"/>
      <c r="C19" s="21" t="s">
        <v>10</v>
      </c>
      <c r="D19" s="127">
        <f>IF(D18/D17&lt;0,"*  ",D18/D17)</f>
        <v>0.03591879229567937</v>
      </c>
      <c r="E19" s="128">
        <f>IF(E18/E17&lt;0,"*  ",E18/E17)</f>
        <v>0.06602536073458677</v>
      </c>
      <c r="F19" s="32"/>
      <c r="G19" s="63"/>
      <c r="H19" s="29"/>
      <c r="I19" s="32"/>
      <c r="J19" s="127">
        <f>IF(J18/J17&lt;0,"*  ",J18/J17)</f>
        <v>0.10547794694710408</v>
      </c>
      <c r="K19" s="104">
        <f>IF(K18/K17&lt;0,"*  ",K18/K17)</f>
        <v>0.09608905815145743</v>
      </c>
      <c r="L19" s="32"/>
      <c r="M19" s="63"/>
      <c r="N19" s="29"/>
      <c r="O19" s="1"/>
      <c r="Q19" s="127">
        <f>IF(Q18/Q17&lt;0,"*  ",Q18/Q17)</f>
        <v>0.13550561797752808</v>
      </c>
      <c r="R19" s="104">
        <f>IF(R18/R17&lt;0,"*  ",R18/R17)</f>
        <v>0.11123348017621146</v>
      </c>
      <c r="S19" s="68"/>
      <c r="U19" s="44"/>
      <c r="Z19" s="185"/>
      <c r="AA19" s="5"/>
      <c r="AB19" s="129"/>
    </row>
    <row r="20" spans="1:28" ht="6" customHeight="1">
      <c r="A20" s="110"/>
      <c r="B20" s="4"/>
      <c r="C20" s="181"/>
      <c r="D20" s="106"/>
      <c r="E20" s="107"/>
      <c r="F20" s="103"/>
      <c r="G20" s="107"/>
      <c r="H20" s="78"/>
      <c r="I20" s="299"/>
      <c r="J20" s="106"/>
      <c r="K20" s="107"/>
      <c r="L20" s="103"/>
      <c r="M20" s="183"/>
      <c r="N20" s="78"/>
      <c r="O20" s="1"/>
      <c r="Q20" s="106"/>
      <c r="R20" s="107"/>
      <c r="S20" s="132"/>
      <c r="U20" s="44"/>
      <c r="Z20" s="185"/>
      <c r="AA20" s="4"/>
      <c r="AB20" s="107"/>
    </row>
    <row r="21" spans="1:28" ht="12.75">
      <c r="A21" s="110"/>
      <c r="B21" s="4" t="s">
        <v>11</v>
      </c>
      <c r="C21" s="181"/>
      <c r="D21" s="28"/>
      <c r="E21" s="184"/>
      <c r="F21" s="5"/>
      <c r="G21" s="20"/>
      <c r="H21" s="78"/>
      <c r="I21" s="108"/>
      <c r="J21" s="95"/>
      <c r="K21" s="63"/>
      <c r="L21" s="4"/>
      <c r="M21" s="20"/>
      <c r="N21" s="78"/>
      <c r="O21" s="1"/>
      <c r="Q21" s="95"/>
      <c r="R21" s="63"/>
      <c r="S21" s="47"/>
      <c r="U21" s="44"/>
      <c r="Z21" s="185"/>
      <c r="AA21" s="4"/>
      <c r="AB21" s="63"/>
    </row>
    <row r="22" spans="1:21" ht="12.75">
      <c r="A22" s="110"/>
      <c r="B22" s="4"/>
      <c r="C22" s="21" t="s">
        <v>3</v>
      </c>
      <c r="D22" s="28">
        <f>+J22-Q22</f>
        <v>88</v>
      </c>
      <c r="E22" s="90">
        <f>+K22-+R22</f>
        <v>74.70000000000002</v>
      </c>
      <c r="F22" s="32"/>
      <c r="G22" s="63">
        <f>D22-E22</f>
        <v>13.299999999999983</v>
      </c>
      <c r="H22" s="78">
        <f>IF(G22=0,"        N/A",IF(OR(G22/ABS(E22)&gt;=1,G22/ABS(E22)&lt;=-1)," *",G22/ABS(E22)))</f>
        <v>0.17804551539491273</v>
      </c>
      <c r="I22" s="32"/>
      <c r="J22" s="95">
        <v>359.3</v>
      </c>
      <c r="K22" s="20">
        <v>280.8</v>
      </c>
      <c r="L22" s="32"/>
      <c r="M22" s="63">
        <f>J22-K22</f>
        <v>78.5</v>
      </c>
      <c r="N22" s="78">
        <f>IF(M22=0,"        N/A",IF(OR(M22/ABS(K22)&gt;=1,M22/ABS(K22)&lt;=-1)," *",M22/ABS(K22)))</f>
        <v>0.2795584045584045</v>
      </c>
      <c r="O22" s="1"/>
      <c r="Q22" s="95">
        <v>271.3</v>
      </c>
      <c r="R22" s="20">
        <v>206.1</v>
      </c>
      <c r="S22" s="68"/>
      <c r="U22" s="44"/>
    </row>
    <row r="23" spans="1:19" ht="12.75">
      <c r="A23" s="110"/>
      <c r="B23" s="4"/>
      <c r="C23" s="21" t="s">
        <v>227</v>
      </c>
      <c r="D23" s="96">
        <f>+J23-Q23</f>
        <v>8.299999999999997</v>
      </c>
      <c r="E23" s="99">
        <f>+K23-R23</f>
        <v>0.9000000000000057</v>
      </c>
      <c r="F23" s="32"/>
      <c r="G23" s="63">
        <f>D23-E23</f>
        <v>7.3999999999999915</v>
      </c>
      <c r="H23" s="78" t="str">
        <f>IF(G23=0,"        N/A",IF(OR(G23/ABS(E23)&gt;=1,G23/ABS(E23)&lt;=-1)," *",G23/ABS(E23)))</f>
        <v> *</v>
      </c>
      <c r="I23" s="32"/>
      <c r="J23" s="96">
        <v>45.5</v>
      </c>
      <c r="K23" s="23">
        <v>36.2</v>
      </c>
      <c r="L23" s="32"/>
      <c r="M23" s="63">
        <f>J23-K23</f>
        <v>9.299999999999997</v>
      </c>
      <c r="N23" s="78">
        <f>IF(M23=0,"        N/A",IF(OR(M23/ABS(K23)&gt;=1,M23/ABS(K23)&lt;=-1)," *",M23/ABS(K23)))</f>
        <v>0.2569060773480662</v>
      </c>
      <c r="O23" s="1"/>
      <c r="Q23" s="96">
        <v>37.2</v>
      </c>
      <c r="R23" s="23">
        <v>35.3</v>
      </c>
      <c r="S23" s="68"/>
    </row>
    <row r="24" spans="1:19" ht="12.75">
      <c r="A24" s="110"/>
      <c r="B24" s="4"/>
      <c r="C24" s="21" t="s">
        <v>10</v>
      </c>
      <c r="D24" s="127">
        <f>IF(D23/D22&lt;0,"*  ",D23/D22)</f>
        <v>0.09431818181818179</v>
      </c>
      <c r="E24" s="128">
        <f>IF(E23/E22&lt;0,"*  ",E23/E22)</f>
        <v>0.01204819277108441</v>
      </c>
      <c r="F24" s="32"/>
      <c r="G24" s="63"/>
      <c r="H24" s="29"/>
      <c r="I24" s="32"/>
      <c r="J24" s="127">
        <f>IF(J23/J22&lt;0,"*  ",J23/J22)</f>
        <v>0.12663512385193432</v>
      </c>
      <c r="K24" s="48">
        <f>IF(K23/K22&lt;0,"*  ",K23/K22)</f>
        <v>0.12891737891737892</v>
      </c>
      <c r="L24" s="32"/>
      <c r="M24" s="63"/>
      <c r="N24" s="29"/>
      <c r="O24" s="1"/>
      <c r="Q24" s="127">
        <f>IF(Q23/Q22&lt;0,"*  ",Q23/Q22)</f>
        <v>0.13711758201253227</v>
      </c>
      <c r="R24" s="48">
        <f>IF(R23/R22&lt;0,"*  ",R23/R22)</f>
        <v>0.1712760795730228</v>
      </c>
      <c r="S24" s="68"/>
    </row>
    <row r="25" spans="1:19" ht="6" customHeight="1">
      <c r="A25" s="110"/>
      <c r="B25" s="4"/>
      <c r="C25" s="13"/>
      <c r="D25" s="95"/>
      <c r="E25" s="63"/>
      <c r="F25" s="32"/>
      <c r="G25" s="63"/>
      <c r="H25" s="68"/>
      <c r="I25" s="32"/>
      <c r="J25" s="95"/>
      <c r="K25" s="20"/>
      <c r="L25" s="32"/>
      <c r="M25" s="63"/>
      <c r="N25" s="68"/>
      <c r="O25" s="1"/>
      <c r="Q25" s="95"/>
      <c r="R25" s="20"/>
      <c r="S25" s="68"/>
    </row>
    <row r="26" spans="1:19" ht="12.75">
      <c r="A26" s="110"/>
      <c r="B26" s="4" t="s">
        <v>212</v>
      </c>
      <c r="C26" s="21"/>
      <c r="D26" s="95"/>
      <c r="E26" s="63"/>
      <c r="F26" s="32"/>
      <c r="G26" s="63"/>
      <c r="H26" s="29"/>
      <c r="I26" s="32"/>
      <c r="J26" s="95"/>
      <c r="K26" s="20"/>
      <c r="L26" s="32"/>
      <c r="M26" s="63"/>
      <c r="N26" s="29"/>
      <c r="O26" s="1"/>
      <c r="Q26" s="95"/>
      <c r="R26" s="20"/>
      <c r="S26" s="68"/>
    </row>
    <row r="27" spans="1:19" ht="12.75">
      <c r="A27" s="110"/>
      <c r="B27" s="4"/>
      <c r="C27" s="21" t="s">
        <v>3</v>
      </c>
      <c r="D27" s="28">
        <f>+J27-Q27</f>
        <v>88.69999999999999</v>
      </c>
      <c r="E27" s="90">
        <f>+K27-+R27</f>
        <v>87.29999999999998</v>
      </c>
      <c r="F27" s="32"/>
      <c r="G27" s="63">
        <f>D27-E27</f>
        <v>1.4000000000000057</v>
      </c>
      <c r="H27" s="78">
        <f>IF(G27=0,"        N/A",IF(OR(G27/ABS(E27)&gt;=1,G27/ABS(E27)&lt;=-1)," *",G27/ABS(E27)))</f>
        <v>0.016036655211913012</v>
      </c>
      <c r="I27" s="32"/>
      <c r="J27" s="95">
        <v>295.2</v>
      </c>
      <c r="K27" s="20">
        <v>293.4</v>
      </c>
      <c r="L27" s="32"/>
      <c r="M27" s="63">
        <f>J27-K27</f>
        <v>1.8000000000000114</v>
      </c>
      <c r="N27" s="78">
        <f>IF(M27=0,"        N/A",IF(OR(M27/ABS(K27)&gt;=1,M27/ABS(K27)&lt;=-1)," *",M27/ABS(K27)))</f>
        <v>0.006134969325153413</v>
      </c>
      <c r="O27" s="1"/>
      <c r="Q27" s="95">
        <v>206.5</v>
      </c>
      <c r="R27" s="20">
        <v>206.1</v>
      </c>
      <c r="S27" s="68"/>
    </row>
    <row r="28" spans="1:19" ht="12.75">
      <c r="A28" s="110"/>
      <c r="B28" s="4"/>
      <c r="C28" s="21" t="s">
        <v>241</v>
      </c>
      <c r="D28" s="96">
        <f>+J28-Q28</f>
        <v>-0.20000000000000107</v>
      </c>
      <c r="E28" s="99">
        <f>+K28-R28</f>
        <v>-13.7</v>
      </c>
      <c r="F28" s="32"/>
      <c r="G28" s="63">
        <f>D28-E28</f>
        <v>13.499999999999998</v>
      </c>
      <c r="H28" s="78">
        <f>IF(G28=0,"        N/A",IF(OR(G28/ABS(E28)&gt;=1,G28/ABS(E28)&lt;=-1)," *",G28/ABS(E28)))</f>
        <v>0.9854014598540145</v>
      </c>
      <c r="I28" s="32"/>
      <c r="J28" s="96">
        <v>12.7</v>
      </c>
      <c r="K28" s="23">
        <v>-3</v>
      </c>
      <c r="L28" s="32"/>
      <c r="M28" s="63">
        <f>J28-K28</f>
        <v>15.7</v>
      </c>
      <c r="N28" s="78" t="str">
        <f>IF(M28=0,"        N/A",IF(OR(M28/ABS(K28)&gt;=1,M28/ABS(K28)&lt;=-1)," *",M28/ABS(K28)))</f>
        <v> *</v>
      </c>
      <c r="O28" s="1"/>
      <c r="Q28" s="96">
        <v>12.9</v>
      </c>
      <c r="R28" s="23">
        <v>10.7</v>
      </c>
      <c r="S28" s="68"/>
    </row>
    <row r="29" spans="1:19" ht="12.75">
      <c r="A29" s="110"/>
      <c r="B29" s="4"/>
      <c r="C29" s="21" t="s">
        <v>10</v>
      </c>
      <c r="D29" s="127" t="str">
        <f>IF(D28/D27&lt;0,"*  ",D28/D27)</f>
        <v>*  </v>
      </c>
      <c r="E29" s="128" t="str">
        <f>IF(E28/E27&lt;0,"*  ",E28/E27)</f>
        <v>*  </v>
      </c>
      <c r="F29" s="32"/>
      <c r="G29" s="63"/>
      <c r="H29" s="29"/>
      <c r="I29" s="32"/>
      <c r="J29" s="127">
        <f>IF(J28/J27&lt;0,"*  ",J28/J27)</f>
        <v>0.043021680216802166</v>
      </c>
      <c r="K29" s="104" t="str">
        <f>IF(K28/K27&lt;0,"*  ",K28/K27)</f>
        <v>*  </v>
      </c>
      <c r="L29" s="32"/>
      <c r="M29" s="63"/>
      <c r="N29" s="29"/>
      <c r="O29" s="1"/>
      <c r="Q29" s="127">
        <f>IF(Q28/Q27&lt;0,"*  ",Q28/Q27)</f>
        <v>0.06246973365617434</v>
      </c>
      <c r="R29" s="104">
        <f>IF(R28/R27&lt;0,"*  ",R28/R27)</f>
        <v>0.051916545366327026</v>
      </c>
      <c r="S29" s="68"/>
    </row>
    <row r="30" spans="1:19" ht="6.75" customHeight="1">
      <c r="A30" s="110"/>
      <c r="B30" s="4"/>
      <c r="C30" s="13"/>
      <c r="D30" s="95"/>
      <c r="E30" s="63"/>
      <c r="F30" s="32"/>
      <c r="G30" s="63"/>
      <c r="H30" s="68"/>
      <c r="I30" s="32"/>
      <c r="J30" s="95"/>
      <c r="K30" s="20"/>
      <c r="L30" s="32"/>
      <c r="M30" s="63"/>
      <c r="N30" s="68"/>
      <c r="O30" s="1"/>
      <c r="Q30" s="95"/>
      <c r="R30" s="20"/>
      <c r="S30" s="68"/>
    </row>
    <row r="31" spans="1:19" ht="12.75">
      <c r="A31" s="110"/>
      <c r="B31" s="4" t="s">
        <v>192</v>
      </c>
      <c r="C31" s="21"/>
      <c r="D31" s="95"/>
      <c r="E31" s="63"/>
      <c r="F31" s="32"/>
      <c r="G31" s="63"/>
      <c r="H31" s="29"/>
      <c r="I31" s="32"/>
      <c r="J31" s="95"/>
      <c r="K31" s="20"/>
      <c r="L31" s="32"/>
      <c r="M31" s="63"/>
      <c r="N31" s="29"/>
      <c r="O31" s="1"/>
      <c r="Q31" s="95"/>
      <c r="R31" s="20"/>
      <c r="S31" s="68"/>
    </row>
    <row r="32" spans="1:19" ht="12.75">
      <c r="A32" s="110"/>
      <c r="B32" s="4"/>
      <c r="C32" s="21" t="s">
        <v>3</v>
      </c>
      <c r="D32" s="28">
        <f>+J32-Q32</f>
        <v>30.000000000000007</v>
      </c>
      <c r="E32" s="90">
        <f>+K32-+R32</f>
        <v>32.900000000000006</v>
      </c>
      <c r="F32" s="32"/>
      <c r="G32" s="63">
        <f>D32-E32</f>
        <v>-2.8999999999999986</v>
      </c>
      <c r="H32" s="78">
        <f>IF(G32=0,"        N/A",IF(OR(G32/ABS(E32)&gt;=1,G32/ABS(E32)&lt;=-1)," *",G32/ABS(E32)))</f>
        <v>-0.0881458966565349</v>
      </c>
      <c r="I32" s="32"/>
      <c r="J32" s="95">
        <v>82.9</v>
      </c>
      <c r="K32" s="20">
        <v>96.4</v>
      </c>
      <c r="L32" s="32"/>
      <c r="M32" s="63">
        <f>J32-K32</f>
        <v>-13.5</v>
      </c>
      <c r="N32" s="78">
        <f>IF(M32=0,"        N/A",IF(OR(M32/ABS(K32)&gt;=1,M32/ABS(K32)&lt;=-1)," *",M32/ABS(K32)))</f>
        <v>-0.1400414937759336</v>
      </c>
      <c r="O32" s="1"/>
      <c r="Q32" s="95">
        <v>52.9</v>
      </c>
      <c r="R32" s="20">
        <v>63.5</v>
      </c>
      <c r="S32" s="68"/>
    </row>
    <row r="33" spans="1:19" ht="12.75">
      <c r="A33" s="110"/>
      <c r="B33" s="4"/>
      <c r="C33" s="21" t="s">
        <v>228</v>
      </c>
      <c r="D33" s="96">
        <f>+J33-Q33</f>
        <v>-1.5</v>
      </c>
      <c r="E33" s="99">
        <f>+K33-R33</f>
        <v>-1.0999999999999999</v>
      </c>
      <c r="F33" s="32"/>
      <c r="G33" s="63">
        <f>D33-E33</f>
        <v>-0.40000000000000013</v>
      </c>
      <c r="H33" s="78">
        <f>IF(G33=0,"        N/A",IF(OR(G33/ABS(E33)&gt;=1,G33/ABS(E33)&lt;=-1)," *",G33/ABS(E33)))</f>
        <v>-0.3636363636363638</v>
      </c>
      <c r="I33" s="32"/>
      <c r="J33" s="96">
        <v>-2.6</v>
      </c>
      <c r="K33" s="23">
        <v>-1.9</v>
      </c>
      <c r="L33" s="32"/>
      <c r="M33" s="63">
        <f>J33-K33</f>
        <v>-0.7000000000000002</v>
      </c>
      <c r="N33" s="78">
        <f>IF(M33=0,"        N/A",IF(OR(M33/ABS(K33)&gt;=1,M33/ABS(K33)&lt;=-1)," *",M33/ABS(K33)))</f>
        <v>-0.36842105263157904</v>
      </c>
      <c r="O33" s="1"/>
      <c r="Q33" s="96">
        <v>-1.1</v>
      </c>
      <c r="R33" s="23">
        <v>-0.8</v>
      </c>
      <c r="S33" s="68"/>
    </row>
    <row r="34" spans="1:19" ht="12.75">
      <c r="A34" s="110"/>
      <c r="B34" s="4"/>
      <c r="C34" s="21" t="s">
        <v>10</v>
      </c>
      <c r="D34" s="127" t="str">
        <f>IF(D33/D32&lt;0,"*  ",D33/D32)</f>
        <v>*  </v>
      </c>
      <c r="E34" s="128" t="str">
        <f>IF(E33/E32&lt;0,"*  ",E33/E32)</f>
        <v>*  </v>
      </c>
      <c r="F34" s="32"/>
      <c r="G34" s="63"/>
      <c r="H34" s="29"/>
      <c r="I34" s="32"/>
      <c r="J34" s="127" t="str">
        <f>IF(J33/J32&lt;0,"*  ",J33/J32)</f>
        <v>*  </v>
      </c>
      <c r="K34" s="104" t="str">
        <f>IF(K33/K32&lt;0,"*  ",K33/K32)</f>
        <v>*  </v>
      </c>
      <c r="L34" s="32"/>
      <c r="M34" s="63"/>
      <c r="N34" s="29"/>
      <c r="O34" s="1"/>
      <c r="Q34" s="127" t="str">
        <f>IF(Q33/Q32&lt;0,"*  ",Q33/Q32)</f>
        <v>*  </v>
      </c>
      <c r="R34" s="104" t="str">
        <f>IF(R33/R32&lt;0,"*  ",R33/R32)</f>
        <v>*  </v>
      </c>
      <c r="S34" s="68"/>
    </row>
    <row r="35" spans="1:19" ht="6.75" customHeight="1">
      <c r="A35" s="110"/>
      <c r="B35" s="4"/>
      <c r="C35" s="13"/>
      <c r="D35" s="95"/>
      <c r="E35" s="63"/>
      <c r="F35" s="32"/>
      <c r="G35" s="63"/>
      <c r="H35" s="68"/>
      <c r="I35" s="32"/>
      <c r="J35" s="95"/>
      <c r="K35" s="20"/>
      <c r="L35" s="32"/>
      <c r="M35" s="63"/>
      <c r="N35" s="68"/>
      <c r="O35" s="1"/>
      <c r="Q35" s="95"/>
      <c r="R35" s="20"/>
      <c r="S35" s="68"/>
    </row>
    <row r="36" spans="1:19" ht="12.75">
      <c r="A36" s="110"/>
      <c r="B36" s="4" t="s">
        <v>18</v>
      </c>
      <c r="C36" s="21"/>
      <c r="D36" s="96">
        <f>+J36-Q36</f>
        <v>14.299999999999997</v>
      </c>
      <c r="E36" s="99">
        <f>+K36-R36</f>
        <v>23.5</v>
      </c>
      <c r="F36" s="32"/>
      <c r="G36" s="99">
        <f>-(D36-E36)</f>
        <v>9.200000000000003</v>
      </c>
      <c r="H36" s="78">
        <f>IF(G36=0,"        N/A",IF(OR(G36/ABS(E36)&gt;=1,G36/ABS(E36)&lt;=-1)," *",G36/ABS(E36)))</f>
        <v>0.3914893617021278</v>
      </c>
      <c r="I36" s="32"/>
      <c r="J36" s="96">
        <v>53.3</v>
      </c>
      <c r="K36" s="99">
        <v>73.5</v>
      </c>
      <c r="L36" s="32"/>
      <c r="M36" s="99">
        <f>-(J36-K36)</f>
        <v>20.200000000000003</v>
      </c>
      <c r="N36" s="78">
        <f>IF(M36=0,"        N/A",IF(OR(M36/ABS(K36)&gt;=1,M36/ABS(K36)&lt;=-1)," *",M36/ABS(K36)))</f>
        <v>0.27482993197278915</v>
      </c>
      <c r="O36" s="1"/>
      <c r="Q36" s="96">
        <v>39</v>
      </c>
      <c r="R36" s="99">
        <v>50</v>
      </c>
      <c r="S36" s="68"/>
    </row>
    <row r="37" spans="1:19" ht="6.75" customHeight="1">
      <c r="A37" s="110"/>
      <c r="B37" s="4"/>
      <c r="C37" s="13"/>
      <c r="D37" s="95"/>
      <c r="E37" s="63"/>
      <c r="F37" s="32"/>
      <c r="G37" s="63"/>
      <c r="H37" s="68"/>
      <c r="I37" s="32"/>
      <c r="J37" s="95"/>
      <c r="K37" s="63"/>
      <c r="L37" s="32"/>
      <c r="M37" s="63"/>
      <c r="N37" s="68"/>
      <c r="O37" s="1"/>
      <c r="Q37" s="95"/>
      <c r="R37" s="63"/>
      <c r="S37" s="68"/>
    </row>
    <row r="38" spans="1:19" ht="13.5" thickBot="1">
      <c r="A38" s="110"/>
      <c r="B38" s="309" t="s">
        <v>242</v>
      </c>
      <c r="C38" s="324"/>
      <c r="D38" s="89">
        <f>D18+D23+D28+D33-D36</f>
        <v>-0.7999999999999954</v>
      </c>
      <c r="E38" s="102">
        <f>E18+E23+E28+E33-E36</f>
        <v>-22.3</v>
      </c>
      <c r="F38" s="103"/>
      <c r="G38" s="102">
        <f>G18+G23+G28+G33+G36</f>
        <v>21.500000000000004</v>
      </c>
      <c r="H38" s="78">
        <f>IF(G38=0,"        N/A",IF(OR(G38/ABS(E38)&gt;=1,G38/ABS(E38)&lt;=-1)," *",G38/ABS(E38)))</f>
        <v>0.9641255605381167</v>
      </c>
      <c r="I38" s="103"/>
      <c r="J38" s="89">
        <f>J18+J23+J28+J33-J36</f>
        <v>69.50000000000001</v>
      </c>
      <c r="K38" s="102">
        <f>K18+K23+K28+K33-K36</f>
        <v>23.39999999999999</v>
      </c>
      <c r="L38" s="103"/>
      <c r="M38" s="102">
        <f>M18+M23+M28+M33+M36</f>
        <v>46.10000000000001</v>
      </c>
      <c r="N38" s="78" t="str">
        <f>IF(M38=0,"        N/A",IF(OR(M38/ABS(K38)&gt;=1,M38/ABS(K38)&lt;=-1)," *",M38/ABS(K38)))</f>
        <v> *</v>
      </c>
      <c r="O38" s="1"/>
      <c r="Q38" s="89">
        <f>Q18+Q23+Q28+Q33-Q36</f>
        <v>70.30000000000001</v>
      </c>
      <c r="R38" s="102">
        <f>R18+R23+R28+R33-R36</f>
        <v>45.7</v>
      </c>
      <c r="S38" s="132"/>
    </row>
    <row r="39" spans="1:19" ht="6" customHeight="1" thickTop="1">
      <c r="A39" s="110"/>
      <c r="B39" s="27"/>
      <c r="C39" s="27"/>
      <c r="D39" s="30"/>
      <c r="E39" s="31"/>
      <c r="F39" s="31"/>
      <c r="G39" s="31"/>
      <c r="H39" s="29"/>
      <c r="I39" s="32"/>
      <c r="J39" s="30"/>
      <c r="K39" s="33"/>
      <c r="L39" s="100"/>
      <c r="M39" s="31"/>
      <c r="N39" s="29"/>
      <c r="O39" s="1"/>
      <c r="Q39" s="30"/>
      <c r="R39" s="33"/>
      <c r="S39" s="190"/>
    </row>
    <row r="40" spans="1:19" ht="3.75" customHeight="1">
      <c r="A40" s="110"/>
      <c r="B40" s="4"/>
      <c r="C40" s="4"/>
      <c r="D40" s="34"/>
      <c r="E40" s="35"/>
      <c r="F40" s="36"/>
      <c r="G40" s="35"/>
      <c r="H40" s="37"/>
      <c r="I40" s="5"/>
      <c r="J40" s="34"/>
      <c r="K40" s="35"/>
      <c r="L40" s="23"/>
      <c r="M40" s="35"/>
      <c r="N40" s="37"/>
      <c r="O40" s="1"/>
      <c r="Q40" s="34"/>
      <c r="R40" s="35"/>
      <c r="S40" s="191"/>
    </row>
    <row r="41" spans="1:19" ht="19.5" customHeight="1">
      <c r="A41" s="110"/>
      <c r="B41" s="4"/>
      <c r="C41" s="4"/>
      <c r="D41" s="4"/>
      <c r="E41" s="4"/>
      <c r="F41" s="5"/>
      <c r="G41" s="4"/>
      <c r="H41" s="5"/>
      <c r="I41" s="5"/>
      <c r="J41" s="4"/>
      <c r="K41" s="4"/>
      <c r="L41" s="20"/>
      <c r="M41" s="4"/>
      <c r="N41" s="5"/>
      <c r="O41" s="1"/>
      <c r="Q41" s="4"/>
      <c r="R41" s="4"/>
      <c r="S41" s="20"/>
    </row>
    <row r="42" spans="1:15" ht="39" customHeight="1">
      <c r="A42" s="110"/>
      <c r="B42" s="179" t="s">
        <v>4</v>
      </c>
      <c r="C42" s="317" t="s">
        <v>231</v>
      </c>
      <c r="D42" s="317"/>
      <c r="E42" s="317"/>
      <c r="F42" s="317"/>
      <c r="G42" s="317"/>
      <c r="H42" s="317"/>
      <c r="I42" s="317"/>
      <c r="J42" s="317"/>
      <c r="K42" s="317"/>
      <c r="L42" s="317"/>
      <c r="M42" s="317"/>
      <c r="N42" s="317"/>
      <c r="O42" s="1"/>
    </row>
    <row r="43" spans="1:15" ht="66.75" customHeight="1">
      <c r="A43" s="110"/>
      <c r="B43" s="179" t="s">
        <v>25</v>
      </c>
      <c r="C43" s="317" t="s">
        <v>214</v>
      </c>
      <c r="D43" s="317"/>
      <c r="E43" s="317"/>
      <c r="F43" s="317"/>
      <c r="G43" s="317"/>
      <c r="H43" s="317"/>
      <c r="I43" s="317"/>
      <c r="J43" s="317"/>
      <c r="K43" s="317"/>
      <c r="L43" s="317"/>
      <c r="M43" s="317"/>
      <c r="N43" s="317"/>
      <c r="O43" s="1"/>
    </row>
    <row r="44" spans="1:15" ht="39.75" customHeight="1">
      <c r="A44" s="110"/>
      <c r="B44" s="179" t="s">
        <v>39</v>
      </c>
      <c r="C44" s="317" t="s">
        <v>240</v>
      </c>
      <c r="D44" s="317"/>
      <c r="E44" s="317"/>
      <c r="F44" s="317"/>
      <c r="G44" s="317"/>
      <c r="H44" s="317"/>
      <c r="I44" s="317"/>
      <c r="J44" s="317"/>
      <c r="K44" s="317"/>
      <c r="L44" s="317"/>
      <c r="M44" s="317"/>
      <c r="N44" s="317"/>
      <c r="O44" s="1"/>
    </row>
    <row r="45" spans="1:15" ht="60" customHeight="1">
      <c r="A45" s="6"/>
      <c r="B45" s="179" t="s">
        <v>209</v>
      </c>
      <c r="C45" s="317" t="s">
        <v>243</v>
      </c>
      <c r="D45" s="317"/>
      <c r="E45" s="317"/>
      <c r="F45" s="317"/>
      <c r="G45" s="317"/>
      <c r="H45" s="317"/>
      <c r="I45" s="317"/>
      <c r="J45" s="317"/>
      <c r="K45" s="317"/>
      <c r="L45" s="317"/>
      <c r="M45" s="317"/>
      <c r="N45" s="317"/>
      <c r="O45" s="1"/>
    </row>
    <row r="46" spans="1:15" ht="12" customHeight="1">
      <c r="A46" s="6"/>
      <c r="B46" s="3"/>
      <c r="C46" s="3"/>
      <c r="D46" s="3"/>
      <c r="E46" s="3"/>
      <c r="F46" s="73"/>
      <c r="G46" s="3"/>
      <c r="H46" s="73"/>
      <c r="I46" s="73"/>
      <c r="J46" s="3"/>
      <c r="K46" s="3"/>
      <c r="L46" s="74"/>
      <c r="M46" s="3"/>
      <c r="N46" s="73"/>
      <c r="O46" s="1"/>
    </row>
    <row r="47" spans="1:15" ht="17.25" customHeight="1">
      <c r="A47" s="6"/>
      <c r="B47" s="75" t="s">
        <v>12</v>
      </c>
      <c r="C47" s="322" t="s">
        <v>36</v>
      </c>
      <c r="D47" s="323"/>
      <c r="E47" s="323"/>
      <c r="F47" s="323"/>
      <c r="G47" s="323"/>
      <c r="H47" s="323"/>
      <c r="I47" s="323"/>
      <c r="J47" s="323"/>
      <c r="K47" s="323"/>
      <c r="L47" s="323"/>
      <c r="M47" s="323"/>
      <c r="N47" s="323"/>
      <c r="O47" s="1"/>
    </row>
    <row r="48" spans="1:15" ht="3.75" customHeight="1">
      <c r="A48" s="6"/>
      <c r="B48" s="3"/>
      <c r="C48" s="3"/>
      <c r="D48" s="3"/>
      <c r="E48" s="3"/>
      <c r="F48" s="73"/>
      <c r="G48" s="3"/>
      <c r="H48" s="73"/>
      <c r="I48" s="73"/>
      <c r="J48" s="3"/>
      <c r="K48" s="3"/>
      <c r="L48" s="74"/>
      <c r="M48" s="3"/>
      <c r="N48" s="73"/>
      <c r="O48" s="1"/>
    </row>
    <row r="49" spans="1:15" s="44" customFormat="1" ht="6.75" customHeight="1" thickBot="1">
      <c r="A49" s="50"/>
      <c r="B49" s="51"/>
      <c r="C49" s="51"/>
      <c r="D49" s="51"/>
      <c r="E49" s="51"/>
      <c r="F49" s="51"/>
      <c r="G49" s="51"/>
      <c r="H49" s="51"/>
      <c r="I49" s="51"/>
      <c r="J49" s="51"/>
      <c r="K49" s="51"/>
      <c r="L49" s="52"/>
      <c r="M49" s="51"/>
      <c r="N49" s="51"/>
      <c r="O49" s="53"/>
    </row>
    <row r="50" ht="13.5" thickTop="1">
      <c r="L50" s="54"/>
    </row>
    <row r="51" spans="2:14" ht="12.75">
      <c r="B51" s="40"/>
      <c r="C51" s="295" t="s">
        <v>211</v>
      </c>
      <c r="D51" s="4"/>
      <c r="E51" s="4"/>
      <c r="F51" s="5"/>
      <c r="G51" s="4"/>
      <c r="H51" s="5"/>
      <c r="I51" s="5"/>
      <c r="J51" s="4"/>
      <c r="K51" s="4"/>
      <c r="L51" s="20"/>
      <c r="M51" s="4"/>
      <c r="N51" s="5"/>
    </row>
    <row r="52" spans="3:14" ht="12.75">
      <c r="C52" s="337"/>
      <c r="D52" s="337"/>
      <c r="E52" s="337"/>
      <c r="F52" s="337"/>
      <c r="G52" s="337"/>
      <c r="H52" s="337"/>
      <c r="I52" s="337"/>
      <c r="J52" s="337"/>
      <c r="K52" s="337"/>
      <c r="L52" s="337"/>
      <c r="M52" s="337"/>
      <c r="N52" s="337"/>
    </row>
    <row r="53" spans="3:18" ht="12.75" hidden="1">
      <c r="C53" s="328"/>
      <c r="D53" s="329"/>
      <c r="E53" s="329"/>
      <c r="F53" s="329"/>
      <c r="G53" s="329"/>
      <c r="H53" s="329"/>
      <c r="I53" s="329"/>
      <c r="J53" s="329"/>
      <c r="K53" s="329"/>
      <c r="L53" s="329"/>
      <c r="M53" s="329"/>
      <c r="N53" s="329"/>
      <c r="Q53" s="79" t="s">
        <v>23</v>
      </c>
      <c r="R53" s="80">
        <f>+D38-E38-G38</f>
        <v>0</v>
      </c>
    </row>
    <row r="54" spans="3:18" ht="12.75" hidden="1">
      <c r="C54" s="4"/>
      <c r="D54" s="217">
        <f>+D38-'Slide 1 Income Stmt'!D23</f>
        <v>-4.085620730620576E-14</v>
      </c>
      <c r="E54" s="217">
        <f>+E38-'Slide 1 Income Stmt'!E23</f>
        <v>1.8118839761882555E-13</v>
      </c>
      <c r="F54" s="5"/>
      <c r="G54" s="4"/>
      <c r="H54" s="5"/>
      <c r="I54" s="5"/>
      <c r="J54" s="217">
        <f>+J38-'Slide 1 Income Stmt'!H23</f>
        <v>0</v>
      </c>
      <c r="K54" s="217">
        <f>+K38-'Slide 1 Income Stmt'!I23</f>
        <v>-9.947598300641403E-14</v>
      </c>
      <c r="L54" s="20"/>
      <c r="M54" s="4"/>
      <c r="Q54" s="81"/>
      <c r="R54" s="82">
        <f>+J38-K38-M38</f>
        <v>0</v>
      </c>
    </row>
    <row r="55" spans="14:18" ht="13.5" thickBot="1">
      <c r="N55" s="5"/>
      <c r="Q55" s="83"/>
      <c r="R55" s="84"/>
    </row>
    <row r="56" ht="12.75">
      <c r="N56" s="5"/>
    </row>
    <row r="57" spans="3:14" ht="12.75">
      <c r="C57" s="295" t="s">
        <v>211</v>
      </c>
      <c r="N57" s="5"/>
    </row>
    <row r="58" ht="12.75">
      <c r="N58" s="5"/>
    </row>
    <row r="59" spans="10:14" ht="12.75">
      <c r="J59" s="55"/>
      <c r="N59" s="5"/>
    </row>
    <row r="60" spans="8:14" ht="12.75">
      <c r="H60" s="242"/>
      <c r="N60" s="5"/>
    </row>
  </sheetData>
  <mergeCells count="17">
    <mergeCell ref="Q9:S9"/>
    <mergeCell ref="C53:N53"/>
    <mergeCell ref="A4:N4"/>
    <mergeCell ref="A5:N5"/>
    <mergeCell ref="A7:N7"/>
    <mergeCell ref="M10:N10"/>
    <mergeCell ref="G10:H10"/>
    <mergeCell ref="D9:H9"/>
    <mergeCell ref="J9:N9"/>
    <mergeCell ref="C52:N52"/>
    <mergeCell ref="A6:N6"/>
    <mergeCell ref="C47:N47"/>
    <mergeCell ref="B38:C38"/>
    <mergeCell ref="C42:N42"/>
    <mergeCell ref="C43:N43"/>
    <mergeCell ref="C44:N44"/>
    <mergeCell ref="C45:N45"/>
  </mergeCells>
  <printOptions horizontalCentered="1" verticalCentered="1"/>
  <pageMargins left="0.75" right="0.75" top="0.25" bottom="0.21" header="0.29" footer="0.5"/>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codeName="Sheet112313">
    <pageSetUpPr fitToPage="1"/>
  </sheetPr>
  <dimension ref="A2:S56"/>
  <sheetViews>
    <sheetView showGridLines="0" zoomScale="115" zoomScaleNormal="115" zoomScaleSheetLayoutView="75" workbookViewId="0" topLeftCell="A13">
      <selection activeCell="C48" sqref="C48:J48"/>
    </sheetView>
  </sheetViews>
  <sheetFormatPr defaultColWidth="9.140625" defaultRowHeight="12.75"/>
  <cols>
    <col min="1" max="1" width="1.421875" style="10" customWidth="1"/>
    <col min="2" max="2" width="3.421875" style="10" customWidth="1"/>
    <col min="3" max="3" width="87.421875" style="10" customWidth="1"/>
    <col min="4" max="5" width="16.28125" style="10" customWidth="1"/>
    <col min="6" max="6" width="1.421875" style="10" customWidth="1"/>
    <col min="7" max="7" width="2.7109375" style="10" customWidth="1"/>
    <col min="8" max="9" width="16.28125" style="10" customWidth="1"/>
    <col min="10" max="10" width="1.421875" style="10" customWidth="1"/>
    <col min="11" max="11" width="3.8515625" style="10" customWidth="1"/>
    <col min="12" max="12" width="7.8515625" style="10" customWidth="1"/>
    <col min="13" max="13" width="11.00390625" style="10" hidden="1" customWidth="1"/>
    <col min="14" max="14" width="11.421875" style="10" hidden="1" customWidth="1"/>
    <col min="15" max="15" width="7.8515625" style="10" hidden="1" customWidth="1"/>
    <col min="16" max="16" width="9.00390625" style="10" hidden="1" customWidth="1"/>
    <col min="17" max="17" width="5.57421875" style="242" hidden="1" customWidth="1"/>
    <col min="18" max="18" width="7.8515625" style="10" customWidth="1"/>
    <col min="19" max="19" width="10.140625" style="10" customWidth="1"/>
    <col min="20" max="16384" width="7.8515625" style="10" customWidth="1"/>
  </cols>
  <sheetData>
    <row r="1" ht="13.5" thickBot="1"/>
    <row r="2" spans="1:11" ht="13.5" thickTop="1">
      <c r="A2" s="41"/>
      <c r="B2" s="42"/>
      <c r="C2" s="42"/>
      <c r="D2" s="42"/>
      <c r="E2" s="42"/>
      <c r="F2" s="42"/>
      <c r="G2" s="42"/>
      <c r="H2" s="42"/>
      <c r="I2" s="42"/>
      <c r="J2" s="42"/>
      <c r="K2" s="43"/>
    </row>
    <row r="3" spans="1:11" ht="12.75">
      <c r="A3" s="6"/>
      <c r="B3" s="44"/>
      <c r="C3" s="44"/>
      <c r="D3" s="44"/>
      <c r="E3" s="44"/>
      <c r="F3" s="44"/>
      <c r="G3" s="44"/>
      <c r="H3" s="44"/>
      <c r="I3" s="44"/>
      <c r="J3" s="44"/>
      <c r="K3" s="45"/>
    </row>
    <row r="4" spans="1:11" ht="12.75">
      <c r="A4" s="330" t="s">
        <v>0</v>
      </c>
      <c r="B4" s="331"/>
      <c r="C4" s="331"/>
      <c r="D4" s="331"/>
      <c r="E4" s="331"/>
      <c r="F4" s="331"/>
      <c r="G4" s="331"/>
      <c r="H4" s="331"/>
      <c r="I4" s="331"/>
      <c r="J4" s="331"/>
      <c r="K4" s="88"/>
    </row>
    <row r="5" spans="1:11" ht="12.75">
      <c r="A5" s="332" t="s">
        <v>16</v>
      </c>
      <c r="B5" s="340"/>
      <c r="C5" s="340"/>
      <c r="D5" s="340"/>
      <c r="E5" s="340"/>
      <c r="F5" s="340"/>
      <c r="G5" s="340"/>
      <c r="H5" s="340"/>
      <c r="I5" s="340"/>
      <c r="J5" s="340"/>
      <c r="K5" s="88"/>
    </row>
    <row r="6" spans="1:11" ht="12.75">
      <c r="A6" s="332" t="s">
        <v>1</v>
      </c>
      <c r="B6" s="340"/>
      <c r="C6" s="340"/>
      <c r="D6" s="340"/>
      <c r="E6" s="340"/>
      <c r="F6" s="340"/>
      <c r="G6" s="340"/>
      <c r="H6" s="340"/>
      <c r="I6" s="340"/>
      <c r="J6" s="340"/>
      <c r="K6" s="92"/>
    </row>
    <row r="7" spans="1:11" ht="12.75">
      <c r="A7" s="305" t="s">
        <v>9</v>
      </c>
      <c r="B7" s="304"/>
      <c r="C7" s="304"/>
      <c r="D7" s="304"/>
      <c r="E7" s="304"/>
      <c r="F7" s="304"/>
      <c r="G7" s="304"/>
      <c r="H7" s="304"/>
      <c r="I7" s="304"/>
      <c r="J7" s="304"/>
      <c r="K7" s="88"/>
    </row>
    <row r="8" spans="1:11" ht="12.75">
      <c r="A8" s="110"/>
      <c r="B8" s="113"/>
      <c r="C8" s="113"/>
      <c r="D8" s="113"/>
      <c r="E8" s="113"/>
      <c r="F8" s="113"/>
      <c r="G8" s="113"/>
      <c r="H8" s="113"/>
      <c r="I8" s="113"/>
      <c r="J8" s="113"/>
      <c r="K8" s="2"/>
    </row>
    <row r="9" spans="1:11" ht="12.75">
      <c r="A9" s="332" t="s">
        <v>52</v>
      </c>
      <c r="B9" s="340"/>
      <c r="C9" s="340"/>
      <c r="D9" s="340"/>
      <c r="E9" s="340"/>
      <c r="F9" s="340"/>
      <c r="G9" s="340"/>
      <c r="H9" s="340"/>
      <c r="I9" s="340"/>
      <c r="J9" s="340"/>
      <c r="K9" s="1"/>
    </row>
    <row r="10" spans="1:11" ht="6.75" customHeight="1">
      <c r="A10" s="110"/>
      <c r="B10" s="4"/>
      <c r="C10" s="4"/>
      <c r="D10" s="112"/>
      <c r="E10" s="112"/>
      <c r="F10" s="112"/>
      <c r="G10" s="112"/>
      <c r="H10" s="112"/>
      <c r="I10" s="112"/>
      <c r="J10" s="112"/>
      <c r="K10" s="1"/>
    </row>
    <row r="11" spans="1:11" ht="12.75">
      <c r="A11" s="110"/>
      <c r="B11" s="4"/>
      <c r="C11" s="101"/>
      <c r="D11" s="7" t="str">
        <f>+'Slide 1 Income Stmt'!H10</f>
        <v>2/28/2010</v>
      </c>
      <c r="E11" s="188" t="str">
        <f>+'Slide 1 Income Stmt'!I10</f>
        <v>2/28/2009</v>
      </c>
      <c r="F11" s="105"/>
      <c r="G11" s="9"/>
      <c r="H11" s="56"/>
      <c r="I11" s="57"/>
      <c r="J11" s="9"/>
      <c r="K11" s="1"/>
    </row>
    <row r="12" spans="1:11" ht="4.5" customHeight="1">
      <c r="A12" s="110"/>
      <c r="B12" s="4"/>
      <c r="C12" s="11"/>
      <c r="D12" s="58"/>
      <c r="E12" s="59"/>
      <c r="F12" s="14"/>
      <c r="G12" s="5"/>
      <c r="H12" s="13"/>
      <c r="I12" s="15"/>
      <c r="J12" s="15"/>
      <c r="K12" s="1"/>
    </row>
    <row r="13" spans="1:11" ht="12.75">
      <c r="A13" s="110"/>
      <c r="B13" s="4" t="s">
        <v>42</v>
      </c>
      <c r="C13" s="11"/>
      <c r="D13" s="58"/>
      <c r="E13" s="59"/>
      <c r="F13" s="14"/>
      <c r="G13" s="5"/>
      <c r="H13" s="13"/>
      <c r="I13" s="15"/>
      <c r="J13" s="15"/>
      <c r="K13" s="1"/>
    </row>
    <row r="14" spans="1:17" ht="12.75">
      <c r="A14" s="110"/>
      <c r="B14" s="21"/>
      <c r="C14" s="21" t="s">
        <v>15</v>
      </c>
      <c r="D14" s="298">
        <v>238.9</v>
      </c>
      <c r="E14" s="19">
        <v>36.2</v>
      </c>
      <c r="F14" s="116"/>
      <c r="G14" s="4"/>
      <c r="H14" s="112"/>
      <c r="I14" s="4"/>
      <c r="J14" s="4"/>
      <c r="K14" s="1"/>
      <c r="P14" s="257">
        <f aca="true" t="shared" si="0" ref="P14:P23">+D14-E14</f>
        <v>202.7</v>
      </c>
      <c r="Q14" s="242">
        <f aca="true" t="shared" si="1" ref="Q14:Q23">+P14/E14</f>
        <v>5.599447513812154</v>
      </c>
    </row>
    <row r="15" spans="1:17" ht="12.75">
      <c r="A15" s="110"/>
      <c r="B15" s="21"/>
      <c r="C15" s="21" t="s">
        <v>13</v>
      </c>
      <c r="D15" s="86">
        <v>185.7</v>
      </c>
      <c r="E15" s="22">
        <v>195.5</v>
      </c>
      <c r="F15" s="116"/>
      <c r="G15" s="4"/>
      <c r="H15" s="112"/>
      <c r="I15" s="4"/>
      <c r="J15" s="4"/>
      <c r="K15" s="1"/>
      <c r="P15" s="257">
        <f t="shared" si="0"/>
        <v>-9.800000000000011</v>
      </c>
      <c r="Q15" s="242">
        <f t="shared" si="1"/>
        <v>-0.05012787723785172</v>
      </c>
    </row>
    <row r="16" spans="1:17" ht="12.75">
      <c r="A16" s="110"/>
      <c r="B16" s="4"/>
      <c r="C16" s="21" t="s">
        <v>57</v>
      </c>
      <c r="D16" s="86">
        <v>374.6</v>
      </c>
      <c r="E16" s="22">
        <v>412.3</v>
      </c>
      <c r="F16" s="116"/>
      <c r="G16" s="5"/>
      <c r="H16" s="112"/>
      <c r="I16" s="18"/>
      <c r="J16" s="5"/>
      <c r="K16" s="1"/>
      <c r="P16" s="257">
        <f t="shared" si="0"/>
        <v>-37.69999999999999</v>
      </c>
      <c r="Q16" s="242">
        <f t="shared" si="1"/>
        <v>-0.09143827310211008</v>
      </c>
    </row>
    <row r="17" spans="1:17" ht="12.75">
      <c r="A17" s="110"/>
      <c r="B17" s="4"/>
      <c r="C17" s="21" t="s">
        <v>29</v>
      </c>
      <c r="D17" s="86">
        <v>126.1</v>
      </c>
      <c r="E17" s="22">
        <v>131.7</v>
      </c>
      <c r="F17" s="116"/>
      <c r="G17" s="5"/>
      <c r="H17" s="112"/>
      <c r="I17" s="18"/>
      <c r="J17" s="5"/>
      <c r="K17" s="1"/>
      <c r="P17" s="257">
        <f t="shared" si="0"/>
        <v>-5.599999999999994</v>
      </c>
      <c r="Q17" s="242">
        <f t="shared" si="1"/>
        <v>-0.04252088078967346</v>
      </c>
    </row>
    <row r="18" spans="1:17" ht="12.75">
      <c r="A18" s="110"/>
      <c r="B18" s="4"/>
      <c r="C18" s="21" t="s">
        <v>30</v>
      </c>
      <c r="D18" s="86">
        <v>60.6</v>
      </c>
      <c r="E18" s="22">
        <v>60.2</v>
      </c>
      <c r="F18" s="116"/>
      <c r="G18" s="5"/>
      <c r="H18" s="112"/>
      <c r="I18" s="18"/>
      <c r="J18" s="5"/>
      <c r="K18" s="1"/>
      <c r="P18" s="257">
        <f t="shared" si="0"/>
        <v>0.3999999999999986</v>
      </c>
      <c r="Q18" s="242">
        <f t="shared" si="1"/>
        <v>0.006644518272425225</v>
      </c>
    </row>
    <row r="19" spans="1:17" ht="12.75">
      <c r="A19" s="110"/>
      <c r="B19" s="4"/>
      <c r="C19" s="21" t="s">
        <v>32</v>
      </c>
      <c r="D19" s="86">
        <v>52.2</v>
      </c>
      <c r="E19" s="22">
        <v>52.6</v>
      </c>
      <c r="F19" s="116"/>
      <c r="G19" s="5"/>
      <c r="H19" s="112"/>
      <c r="I19" s="18"/>
      <c r="J19" s="5"/>
      <c r="K19" s="1"/>
      <c r="P19" s="257">
        <f t="shared" si="0"/>
        <v>-0.3999999999999986</v>
      </c>
      <c r="Q19" s="242">
        <f t="shared" si="1"/>
        <v>-0.007604562737642559</v>
      </c>
    </row>
    <row r="20" spans="1:17" ht="12.75">
      <c r="A20" s="110"/>
      <c r="B20" s="4"/>
      <c r="C20" s="21" t="s">
        <v>28</v>
      </c>
      <c r="D20" s="86">
        <v>213.1</v>
      </c>
      <c r="E20" s="22">
        <v>262.7</v>
      </c>
      <c r="F20" s="116"/>
      <c r="G20" s="5"/>
      <c r="H20" s="112"/>
      <c r="I20" s="20"/>
      <c r="J20" s="5"/>
      <c r="K20" s="1"/>
      <c r="P20" s="257">
        <f t="shared" si="0"/>
        <v>-49.599999999999994</v>
      </c>
      <c r="Q20" s="242">
        <f t="shared" si="1"/>
        <v>-0.18880852683669583</v>
      </c>
    </row>
    <row r="21" spans="1:17" ht="12.75">
      <c r="A21" s="110"/>
      <c r="B21" s="4"/>
      <c r="C21" s="24" t="s">
        <v>33</v>
      </c>
      <c r="D21" s="86">
        <f>+D20+D19</f>
        <v>265.3</v>
      </c>
      <c r="E21" s="22">
        <f>+E20+E19</f>
        <v>315.3</v>
      </c>
      <c r="F21" s="116"/>
      <c r="G21" s="5"/>
      <c r="H21" s="112"/>
      <c r="I21" s="20"/>
      <c r="J21" s="5"/>
      <c r="K21" s="1"/>
      <c r="P21" s="257">
        <f t="shared" si="0"/>
        <v>-50</v>
      </c>
      <c r="Q21" s="242">
        <f t="shared" si="1"/>
        <v>-0.1585791309863622</v>
      </c>
    </row>
    <row r="22" spans="1:17" ht="12.75">
      <c r="A22" s="110"/>
      <c r="B22" s="4"/>
      <c r="C22" s="21" t="s">
        <v>34</v>
      </c>
      <c r="D22" s="86">
        <f>1.6+54.7</f>
        <v>56.300000000000004</v>
      </c>
      <c r="E22" s="22">
        <f>3.5+55</f>
        <v>58.5</v>
      </c>
      <c r="F22" s="116"/>
      <c r="G22" s="5"/>
      <c r="H22" s="112"/>
      <c r="I22" s="20"/>
      <c r="J22" s="5"/>
      <c r="K22" s="1"/>
      <c r="P22" s="257">
        <f t="shared" si="0"/>
        <v>-2.1999999999999957</v>
      </c>
      <c r="Q22" s="242">
        <f t="shared" si="1"/>
        <v>-0.037606837606837536</v>
      </c>
    </row>
    <row r="23" spans="1:19" ht="12.75">
      <c r="A23" s="110"/>
      <c r="B23" s="4"/>
      <c r="C23" s="21" t="s">
        <v>53</v>
      </c>
      <c r="D23" s="86">
        <f>+D21-D14</f>
        <v>26.400000000000006</v>
      </c>
      <c r="E23" s="22">
        <f>+E21-E14</f>
        <v>279.1</v>
      </c>
      <c r="F23" s="116"/>
      <c r="G23" s="5"/>
      <c r="H23" s="112"/>
      <c r="I23" s="20"/>
      <c r="J23" s="5"/>
      <c r="K23" s="1"/>
      <c r="P23" s="257">
        <f t="shared" si="0"/>
        <v>-252.70000000000002</v>
      </c>
      <c r="Q23" s="242">
        <f t="shared" si="1"/>
        <v>-0.9054102472232175</v>
      </c>
      <c r="S23" s="196"/>
    </row>
    <row r="24" spans="1:11" ht="4.5" customHeight="1">
      <c r="A24" s="110"/>
      <c r="B24" s="4"/>
      <c r="C24" s="11"/>
      <c r="D24" s="67"/>
      <c r="E24" s="59"/>
      <c r="F24" s="14"/>
      <c r="G24" s="5"/>
      <c r="H24" s="13"/>
      <c r="I24" s="15"/>
      <c r="J24" s="15"/>
      <c r="K24" s="1"/>
    </row>
    <row r="25" spans="1:11" ht="12.75">
      <c r="A25" s="110"/>
      <c r="B25" s="4" t="s">
        <v>43</v>
      </c>
      <c r="C25" s="11"/>
      <c r="D25" s="67"/>
      <c r="E25" s="59"/>
      <c r="F25" s="14"/>
      <c r="G25" s="5"/>
      <c r="H25" s="13"/>
      <c r="I25" s="15"/>
      <c r="J25" s="15"/>
      <c r="K25" s="1"/>
    </row>
    <row r="26" spans="1:17" ht="12.75">
      <c r="A26" s="110"/>
      <c r="B26" s="21"/>
      <c r="C26" s="21" t="s">
        <v>171</v>
      </c>
      <c r="D26" s="86">
        <v>23.8</v>
      </c>
      <c r="E26" s="22">
        <v>44.6</v>
      </c>
      <c r="F26" s="116"/>
      <c r="G26" s="5"/>
      <c r="H26" s="184"/>
      <c r="I26" s="18"/>
      <c r="J26" s="5"/>
      <c r="K26" s="1"/>
      <c r="P26" s="257">
        <f>+D26-E26</f>
        <v>-20.8</v>
      </c>
      <c r="Q26" s="242">
        <f>+P26/E26</f>
        <v>-0.4663677130044843</v>
      </c>
    </row>
    <row r="27" spans="1:17" ht="12.75">
      <c r="A27" s="110"/>
      <c r="B27" s="21"/>
      <c r="C27" s="21" t="s">
        <v>41</v>
      </c>
      <c r="D27" s="86">
        <v>2.6</v>
      </c>
      <c r="E27" s="22">
        <v>16.7</v>
      </c>
      <c r="F27" s="116"/>
      <c r="G27" s="5"/>
      <c r="H27" s="184"/>
      <c r="I27" s="18"/>
      <c r="J27" s="5"/>
      <c r="K27" s="1"/>
      <c r="P27" s="257">
        <f>+D27-E27</f>
        <v>-14.1</v>
      </c>
      <c r="Q27" s="242">
        <f>+P27/E27</f>
        <v>-0.844311377245509</v>
      </c>
    </row>
    <row r="28" spans="1:16" ht="4.5" customHeight="1">
      <c r="A28" s="110"/>
      <c r="B28" s="4"/>
      <c r="C28" s="11"/>
      <c r="D28" s="67"/>
      <c r="E28" s="59"/>
      <c r="F28" s="14"/>
      <c r="G28" s="5"/>
      <c r="H28" s="13"/>
      <c r="I28" s="15"/>
      <c r="J28" s="15"/>
      <c r="K28" s="1"/>
      <c r="P28" s="257"/>
    </row>
    <row r="29" spans="1:17" ht="12.75">
      <c r="A29" s="110"/>
      <c r="B29" s="21" t="s">
        <v>17</v>
      </c>
      <c r="C29" s="44"/>
      <c r="D29" s="86">
        <v>825</v>
      </c>
      <c r="E29" s="22">
        <v>765.3</v>
      </c>
      <c r="F29" s="116"/>
      <c r="G29" s="5"/>
      <c r="H29" s="112"/>
      <c r="I29" s="48"/>
      <c r="J29" s="5"/>
      <c r="K29" s="1"/>
      <c r="P29" s="257">
        <f>+D29-E29</f>
        <v>59.700000000000045</v>
      </c>
      <c r="Q29" s="242">
        <f>+P29/E29</f>
        <v>0.07800862406899262</v>
      </c>
    </row>
    <row r="30" spans="1:11" ht="6" customHeight="1">
      <c r="A30" s="110"/>
      <c r="B30" s="4"/>
      <c r="C30" s="13"/>
      <c r="D30" s="60"/>
      <c r="E30" s="61"/>
      <c r="F30" s="62"/>
      <c r="G30" s="5"/>
      <c r="H30" s="20"/>
      <c r="I30" s="20"/>
      <c r="J30" s="5"/>
      <c r="K30" s="1"/>
    </row>
    <row r="31" spans="1:11" ht="12.75">
      <c r="A31" s="110"/>
      <c r="B31" s="4"/>
      <c r="C31" s="21"/>
      <c r="D31" s="63"/>
      <c r="E31" s="20"/>
      <c r="F31" s="5"/>
      <c r="G31" s="5"/>
      <c r="H31" s="20"/>
      <c r="I31" s="20"/>
      <c r="J31" s="5"/>
      <c r="K31" s="1"/>
    </row>
    <row r="32" spans="1:11" ht="12.75">
      <c r="A32" s="332" t="s">
        <v>14</v>
      </c>
      <c r="B32" s="340"/>
      <c r="C32" s="340"/>
      <c r="D32" s="340"/>
      <c r="E32" s="340"/>
      <c r="F32" s="340"/>
      <c r="G32" s="340"/>
      <c r="H32" s="340"/>
      <c r="I32" s="340"/>
      <c r="J32" s="340"/>
      <c r="K32" s="1"/>
    </row>
    <row r="33" spans="1:14" ht="12.75">
      <c r="A33" s="110"/>
      <c r="B33" s="4"/>
      <c r="C33" s="24"/>
      <c r="D33" s="63"/>
      <c r="E33" s="63"/>
      <c r="F33" s="32"/>
      <c r="G33" s="32"/>
      <c r="H33" s="63"/>
      <c r="I33" s="63"/>
      <c r="J33" s="32"/>
      <c r="K33" s="64"/>
      <c r="M33" s="63"/>
      <c r="N33" s="63"/>
    </row>
    <row r="34" spans="1:14" ht="12.75" customHeight="1">
      <c r="A34" s="110"/>
      <c r="B34" s="4"/>
      <c r="C34" s="65"/>
      <c r="D34" s="338" t="s">
        <v>2</v>
      </c>
      <c r="E34" s="342"/>
      <c r="F34" s="339"/>
      <c r="G34" s="32"/>
      <c r="H34" s="338" t="s">
        <v>217</v>
      </c>
      <c r="I34" s="342"/>
      <c r="J34" s="339"/>
      <c r="K34" s="64"/>
      <c r="M34" s="338" t="s">
        <v>205</v>
      </c>
      <c r="N34" s="339"/>
    </row>
    <row r="35" spans="1:14" ht="12.75">
      <c r="A35" s="110"/>
      <c r="B35" s="4"/>
      <c r="C35" s="24"/>
      <c r="D35" s="66" t="str">
        <f>+'Slide 1 Income Stmt'!H10</f>
        <v>2/28/2010</v>
      </c>
      <c r="E35" s="87" t="str">
        <f>+'Slide 1 Income Stmt'!I10</f>
        <v>2/28/2009</v>
      </c>
      <c r="F35" s="117"/>
      <c r="G35" s="32"/>
      <c r="H35" s="66" t="str">
        <f>+'Slide 1 Income Stmt'!H10</f>
        <v>2/28/2010</v>
      </c>
      <c r="I35" s="200" t="str">
        <f>+'Slide 1 Income Stmt'!I10</f>
        <v>2/28/2009</v>
      </c>
      <c r="J35" s="117"/>
      <c r="K35" s="64"/>
      <c r="M35" s="66">
        <v>40147</v>
      </c>
      <c r="N35" s="201">
        <v>39782</v>
      </c>
    </row>
    <row r="36" spans="1:14" ht="12.75">
      <c r="A36" s="110"/>
      <c r="B36" s="4"/>
      <c r="C36" s="24"/>
      <c r="D36" s="67"/>
      <c r="E36" s="193"/>
      <c r="F36" s="68"/>
      <c r="G36" s="32"/>
      <c r="H36" s="67"/>
      <c r="I36" s="193"/>
      <c r="J36" s="68"/>
      <c r="K36" s="64"/>
      <c r="M36" s="67"/>
      <c r="N36" s="120"/>
    </row>
    <row r="37" spans="1:14" ht="12.75">
      <c r="A37" s="110"/>
      <c r="B37" s="4"/>
      <c r="C37" s="24"/>
      <c r="D37" s="67"/>
      <c r="E37" s="193"/>
      <c r="F37" s="68"/>
      <c r="G37" s="32"/>
      <c r="H37" s="67"/>
      <c r="I37" s="193"/>
      <c r="J37" s="68"/>
      <c r="K37" s="64"/>
      <c r="M37" s="67"/>
      <c r="N37" s="121"/>
    </row>
    <row r="38" spans="1:17" ht="12.75">
      <c r="A38" s="110"/>
      <c r="B38" s="4"/>
      <c r="C38" s="24" t="s">
        <v>230</v>
      </c>
      <c r="D38" s="85">
        <f aca="true" t="shared" si="2" ref="D38:E40">H38-M38</f>
        <v>95.5</v>
      </c>
      <c r="E38" s="69">
        <f t="shared" si="2"/>
        <v>97.4</v>
      </c>
      <c r="F38" s="116"/>
      <c r="G38" s="32"/>
      <c r="H38" s="85">
        <v>198.5</v>
      </c>
      <c r="I38" s="69">
        <f>34.1</f>
        <v>34.1</v>
      </c>
      <c r="J38" s="116"/>
      <c r="K38" s="64"/>
      <c r="M38" s="85">
        <v>103</v>
      </c>
      <c r="N38" s="202">
        <v>-63.3</v>
      </c>
      <c r="P38" s="257">
        <f>+D38-E38</f>
        <v>-1.9000000000000057</v>
      </c>
      <c r="Q38" s="242">
        <f>+P38/E38</f>
        <v>-0.01950718685831628</v>
      </c>
    </row>
    <row r="39" spans="1:17" ht="12.75">
      <c r="A39" s="110"/>
      <c r="B39" s="4"/>
      <c r="C39" s="24" t="s">
        <v>37</v>
      </c>
      <c r="D39" s="86">
        <f t="shared" si="2"/>
        <v>11.2</v>
      </c>
      <c r="E39" s="218">
        <f t="shared" si="2"/>
        <v>9.399999999999999</v>
      </c>
      <c r="F39" s="116"/>
      <c r="G39" s="32"/>
      <c r="H39" s="86">
        <v>28.4</v>
      </c>
      <c r="I39" s="218">
        <v>32.8</v>
      </c>
      <c r="J39" s="116"/>
      <c r="K39" s="64"/>
      <c r="M39" s="86">
        <v>17.2</v>
      </c>
      <c r="N39" s="122">
        <v>23.4</v>
      </c>
      <c r="P39" s="257">
        <f>+D39-E39</f>
        <v>1.8000000000000007</v>
      </c>
      <c r="Q39" s="242">
        <f>+P39/E39</f>
        <v>0.19148936170212777</v>
      </c>
    </row>
    <row r="40" spans="1:17" ht="12.75" customHeight="1">
      <c r="A40" s="110"/>
      <c r="B40" s="4"/>
      <c r="C40" s="24" t="s">
        <v>38</v>
      </c>
      <c r="D40" s="86">
        <f t="shared" si="2"/>
        <v>11</v>
      </c>
      <c r="E40" s="218">
        <f t="shared" si="2"/>
        <v>14.400000000000002</v>
      </c>
      <c r="F40" s="116"/>
      <c r="G40" s="32"/>
      <c r="H40" s="86">
        <v>33.1</v>
      </c>
      <c r="I40" s="218">
        <v>41.7</v>
      </c>
      <c r="J40" s="116"/>
      <c r="K40" s="64"/>
      <c r="M40" s="86">
        <v>22.1</v>
      </c>
      <c r="N40" s="122">
        <v>27.3</v>
      </c>
      <c r="P40" s="257">
        <f>+D40-E40</f>
        <v>-3.400000000000002</v>
      </c>
      <c r="Q40" s="242">
        <f>+P40/E40</f>
        <v>-0.23611111111111122</v>
      </c>
    </row>
    <row r="41" spans="1:14" ht="7.5" customHeight="1">
      <c r="A41" s="110"/>
      <c r="B41" s="4"/>
      <c r="C41" s="24"/>
      <c r="D41" s="86"/>
      <c r="E41" s="219"/>
      <c r="F41" s="116"/>
      <c r="G41" s="32"/>
      <c r="H41" s="86"/>
      <c r="I41" s="219"/>
      <c r="J41" s="116"/>
      <c r="K41" s="64"/>
      <c r="M41" s="86"/>
      <c r="N41" s="123"/>
    </row>
    <row r="42" spans="1:14" ht="6" customHeight="1">
      <c r="A42" s="110"/>
      <c r="B42" s="4"/>
      <c r="C42" s="24"/>
      <c r="D42" s="70"/>
      <c r="E42" s="218"/>
      <c r="F42" s="116"/>
      <c r="G42" s="32"/>
      <c r="H42" s="70"/>
      <c r="I42" s="218"/>
      <c r="J42" s="116"/>
      <c r="K42" s="64"/>
      <c r="M42" s="70"/>
      <c r="N42" s="122"/>
    </row>
    <row r="43" spans="1:18" ht="13.5" thickBot="1">
      <c r="A43" s="110"/>
      <c r="B43" s="4"/>
      <c r="C43" s="24" t="s">
        <v>215</v>
      </c>
      <c r="D43" s="71">
        <f>+D38-SUM(D39:D40)</f>
        <v>73.3</v>
      </c>
      <c r="E43" s="220">
        <f>+E38-SUM(E39:E40)</f>
        <v>73.60000000000001</v>
      </c>
      <c r="F43" s="116"/>
      <c r="G43" s="32"/>
      <c r="H43" s="71">
        <f>+H38-SUM(H39:H41)</f>
        <v>137</v>
      </c>
      <c r="I43" s="220">
        <f>+I38-SUM(I39:I41)</f>
        <v>-40.4</v>
      </c>
      <c r="J43" s="116"/>
      <c r="K43" s="64"/>
      <c r="M43" s="71">
        <f>+M38-SUM(M39:M40)</f>
        <v>63.7</v>
      </c>
      <c r="N43" s="124">
        <f>+N38-SUM(N39:N40)</f>
        <v>-114</v>
      </c>
      <c r="P43" s="257">
        <f>+D43-E43</f>
        <v>-0.30000000000001137</v>
      </c>
      <c r="Q43" s="242">
        <f>+P43/E43</f>
        <v>-0.004076086956521893</v>
      </c>
      <c r="R43" s="243"/>
    </row>
    <row r="44" spans="1:14" ht="6" customHeight="1" thickTop="1">
      <c r="A44" s="110"/>
      <c r="B44" s="4"/>
      <c r="C44" s="65"/>
      <c r="D44" s="60"/>
      <c r="E44" s="61"/>
      <c r="F44" s="62"/>
      <c r="G44" s="32"/>
      <c r="H44" s="60"/>
      <c r="I44" s="61"/>
      <c r="J44" s="62"/>
      <c r="K44" s="64"/>
      <c r="M44" s="60"/>
      <c r="N44" s="62"/>
    </row>
    <row r="45" spans="1:14" ht="12.75">
      <c r="A45" s="6"/>
      <c r="B45" s="4"/>
      <c r="C45" s="24"/>
      <c r="D45" s="63"/>
      <c r="E45" s="63"/>
      <c r="F45" s="32"/>
      <c r="G45" s="32"/>
      <c r="H45" s="63"/>
      <c r="I45" s="63"/>
      <c r="J45" s="32"/>
      <c r="K45" s="64"/>
      <c r="M45" s="63"/>
      <c r="N45" s="63"/>
    </row>
    <row r="46" spans="1:17" s="49" customFormat="1" ht="35.25" customHeight="1">
      <c r="A46" s="38"/>
      <c r="B46" s="72" t="s">
        <v>4</v>
      </c>
      <c r="C46" s="318" t="s">
        <v>27</v>
      </c>
      <c r="D46" s="318"/>
      <c r="E46" s="318"/>
      <c r="F46" s="318"/>
      <c r="G46" s="318"/>
      <c r="H46" s="318"/>
      <c r="I46" s="318"/>
      <c r="J46" s="318"/>
      <c r="K46" s="39"/>
      <c r="M46" s="203"/>
      <c r="Q46" s="258"/>
    </row>
    <row r="47" spans="1:17" s="49" customFormat="1" ht="9.75" customHeight="1">
      <c r="A47" s="38"/>
      <c r="B47" s="72"/>
      <c r="C47" s="223"/>
      <c r="D47" s="224"/>
      <c r="E47" s="224"/>
      <c r="F47" s="224"/>
      <c r="G47" s="224"/>
      <c r="H47" s="224"/>
      <c r="I47" s="224"/>
      <c r="J47" s="224"/>
      <c r="K47" s="39"/>
      <c r="Q47" s="258"/>
    </row>
    <row r="48" spans="1:11" ht="50.25" customHeight="1">
      <c r="A48" s="6"/>
      <c r="B48" s="72" t="s">
        <v>25</v>
      </c>
      <c r="C48" s="318" t="s">
        <v>204</v>
      </c>
      <c r="D48" s="318"/>
      <c r="E48" s="318"/>
      <c r="F48" s="318"/>
      <c r="G48" s="318"/>
      <c r="H48" s="318"/>
      <c r="I48" s="318"/>
      <c r="J48" s="318"/>
      <c r="K48" s="1"/>
    </row>
    <row r="49" spans="1:11" ht="11.25" customHeight="1">
      <c r="A49" s="6"/>
      <c r="B49" s="3"/>
      <c r="C49" s="221"/>
      <c r="D49" s="221"/>
      <c r="E49" s="221"/>
      <c r="F49" s="134"/>
      <c r="G49" s="134"/>
      <c r="H49" s="221"/>
      <c r="I49" s="221"/>
      <c r="J49" s="222"/>
      <c r="K49" s="1"/>
    </row>
    <row r="50" spans="1:11" ht="30.75" customHeight="1" thickBot="1">
      <c r="A50" s="50"/>
      <c r="B50" s="180" t="s">
        <v>39</v>
      </c>
      <c r="C50" s="343" t="s">
        <v>229</v>
      </c>
      <c r="D50" s="343"/>
      <c r="E50" s="343"/>
      <c r="F50" s="343"/>
      <c r="G50" s="343"/>
      <c r="H50" s="343"/>
      <c r="I50" s="343"/>
      <c r="J50" s="343"/>
      <c r="K50" s="53"/>
    </row>
    <row r="51" ht="13.5" thickTop="1">
      <c r="J51" s="54"/>
    </row>
    <row r="52" spans="10:13" ht="12.75">
      <c r="J52" s="54"/>
      <c r="M52" s="243"/>
    </row>
    <row r="53" spans="2:10" ht="12.75">
      <c r="B53" s="40"/>
      <c r="C53" s="341"/>
      <c r="D53" s="341"/>
      <c r="E53" s="341"/>
      <c r="F53" s="341"/>
      <c r="G53" s="341"/>
      <c r="H53" s="341"/>
      <c r="I53" s="341"/>
      <c r="J53" s="341"/>
    </row>
    <row r="54" ht="30.75" customHeight="1">
      <c r="J54" s="54"/>
    </row>
    <row r="55" ht="12.75">
      <c r="J55" s="54"/>
    </row>
    <row r="56" ht="12.75" customHeight="1">
      <c r="J56" s="54"/>
    </row>
    <row r="58" ht="30.75" customHeight="1"/>
    <row r="60" ht="49.5" customHeight="1"/>
  </sheetData>
  <mergeCells count="13">
    <mergeCell ref="C53:J53"/>
    <mergeCell ref="A32:J32"/>
    <mergeCell ref="D34:F34"/>
    <mergeCell ref="H34:J34"/>
    <mergeCell ref="C46:J46"/>
    <mergeCell ref="C50:J50"/>
    <mergeCell ref="C48:J48"/>
    <mergeCell ref="M34:N34"/>
    <mergeCell ref="A4:J4"/>
    <mergeCell ref="A5:J5"/>
    <mergeCell ref="A7:J7"/>
    <mergeCell ref="A9:J9"/>
    <mergeCell ref="A6:J6"/>
  </mergeCells>
  <printOptions horizontalCentered="1" verticalCentered="1"/>
  <pageMargins left="0.5" right="0.5" top="0.25" bottom="0.21" header="0.29" footer="0.5"/>
  <pageSetup fitToHeight="1"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pageSetUpPr fitToPage="1"/>
  </sheetPr>
  <dimension ref="A1:I73"/>
  <sheetViews>
    <sheetView workbookViewId="0" topLeftCell="A1">
      <pane xSplit="3" ySplit="5" topLeftCell="D33" activePane="bottomRight" state="frozen"/>
      <selection pane="topLeft" activeCell="C58" sqref="C58:J58"/>
      <selection pane="topRight" activeCell="C58" sqref="C58:J58"/>
      <selection pane="bottomLeft" activeCell="C58" sqref="C58:J58"/>
      <selection pane="bottomRight" activeCell="K51" sqref="K51"/>
    </sheetView>
  </sheetViews>
  <sheetFormatPr defaultColWidth="9.140625" defaultRowHeight="12.75"/>
  <cols>
    <col min="1" max="1" width="12.7109375" style="261" customWidth="1"/>
    <col min="2" max="2" width="30.8515625" style="261" bestFit="1" customWidth="1"/>
    <col min="3" max="3" width="3.57421875" style="261" customWidth="1"/>
    <col min="4" max="4" width="12.28125" style="214" customWidth="1"/>
    <col min="5" max="5" width="2.00390625" style="249" customWidth="1"/>
    <col min="6" max="6" width="12.28125" style="214" customWidth="1"/>
    <col min="7" max="7" width="5.00390625" style="249" customWidth="1"/>
    <col min="8" max="8" width="9.140625" style="214" customWidth="1"/>
    <col min="9" max="16384" width="9.140625" style="261" customWidth="1"/>
  </cols>
  <sheetData>
    <row r="1" spans="1:4" ht="12.75">
      <c r="A1" s="260" t="s">
        <v>176</v>
      </c>
      <c r="D1" s="244"/>
    </row>
    <row r="2" spans="1:8" ht="12.75">
      <c r="A2" s="260" t="s">
        <v>177</v>
      </c>
      <c r="D2" s="225" t="s">
        <v>165</v>
      </c>
      <c r="E2" s="261"/>
      <c r="F2" s="225" t="s">
        <v>165</v>
      </c>
      <c r="G2" s="261"/>
      <c r="H2"/>
    </row>
    <row r="3" spans="1:8" ht="12.75">
      <c r="A3" s="260" t="s">
        <v>178</v>
      </c>
      <c r="D3" s="226" t="s">
        <v>117</v>
      </c>
      <c r="E3" s="261"/>
      <c r="F3" s="226" t="s">
        <v>117</v>
      </c>
      <c r="G3" s="261"/>
      <c r="H3"/>
    </row>
    <row r="4" spans="1:9" ht="12.75">
      <c r="A4" s="263"/>
      <c r="B4" s="264"/>
      <c r="D4" s="227" t="s">
        <v>194</v>
      </c>
      <c r="E4" s="262"/>
      <c r="F4" s="245" t="s">
        <v>195</v>
      </c>
      <c r="H4" s="344" t="s">
        <v>196</v>
      </c>
      <c r="I4" s="345"/>
    </row>
    <row r="5" spans="4:9" ht="12.75">
      <c r="D5" s="228" t="s">
        <v>120</v>
      </c>
      <c r="E5" s="265"/>
      <c r="F5" s="228" t="s">
        <v>120</v>
      </c>
      <c r="H5" s="229" t="s">
        <v>166</v>
      </c>
      <c r="I5" s="229" t="s">
        <v>197</v>
      </c>
    </row>
    <row r="6" spans="1:9" ht="24.75" customHeight="1">
      <c r="A6" s="266" t="s">
        <v>122</v>
      </c>
      <c r="B6" s="266" t="s">
        <v>123</v>
      </c>
      <c r="D6" s="231">
        <v>76.2</v>
      </c>
      <c r="E6" s="238"/>
      <c r="F6" s="230">
        <v>61.1</v>
      </c>
      <c r="H6" s="215">
        <v>15.1</v>
      </c>
      <c r="I6" s="274">
        <f aca="true" t="shared" si="0" ref="I6:I11">IF(F6=0,0,+H6/F6)</f>
        <v>0.24713584288052373</v>
      </c>
    </row>
    <row r="7" spans="1:9" ht="12.75">
      <c r="A7" s="266" t="s">
        <v>124</v>
      </c>
      <c r="B7" s="266" t="s">
        <v>11</v>
      </c>
      <c r="D7" s="230">
        <v>148.7</v>
      </c>
      <c r="E7" s="238"/>
      <c r="F7" s="230">
        <v>115.1</v>
      </c>
      <c r="H7" s="215">
        <v>33.6</v>
      </c>
      <c r="I7" s="274">
        <f t="shared" si="0"/>
        <v>0.2919200695047785</v>
      </c>
    </row>
    <row r="8" spans="1:9" ht="12.75">
      <c r="A8" s="266" t="s">
        <v>125</v>
      </c>
      <c r="B8" s="266" t="s">
        <v>126</v>
      </c>
      <c r="D8" s="230">
        <v>15.1</v>
      </c>
      <c r="E8" s="238"/>
      <c r="F8" s="231">
        <v>16.1</v>
      </c>
      <c r="H8" s="215">
        <v>-1</v>
      </c>
      <c r="I8" s="274">
        <f t="shared" si="0"/>
        <v>-0.06211180124223602</v>
      </c>
    </row>
    <row r="9" spans="1:9" ht="12.75">
      <c r="A9" s="266" t="s">
        <v>127</v>
      </c>
      <c r="B9" s="266" t="s">
        <v>47</v>
      </c>
      <c r="D9" s="231">
        <v>75.6</v>
      </c>
      <c r="E9" s="238"/>
      <c r="F9" s="232">
        <v>84.1</v>
      </c>
      <c r="H9" s="215">
        <v>-8.5</v>
      </c>
      <c r="I9" s="274">
        <f t="shared" si="0"/>
        <v>-0.10107015457788347</v>
      </c>
    </row>
    <row r="10" spans="1:9" ht="12.75">
      <c r="A10" s="266" t="s">
        <v>128</v>
      </c>
      <c r="B10" s="266" t="s">
        <v>129</v>
      </c>
      <c r="D10" s="233">
        <v>0</v>
      </c>
      <c r="E10" s="238"/>
      <c r="F10" s="233">
        <v>0</v>
      </c>
      <c r="H10" s="246">
        <v>0</v>
      </c>
      <c r="I10" s="274">
        <f t="shared" si="0"/>
        <v>0</v>
      </c>
    </row>
    <row r="11" spans="1:9" ht="12.75">
      <c r="A11" s="266" t="s">
        <v>130</v>
      </c>
      <c r="B11" s="266" t="s">
        <v>131</v>
      </c>
      <c r="D11" s="230">
        <v>315.6</v>
      </c>
      <c r="E11" s="238"/>
      <c r="F11" s="231">
        <v>276.4</v>
      </c>
      <c r="H11" s="247">
        <v>39.2</v>
      </c>
      <c r="I11" s="274">
        <f t="shared" si="0"/>
        <v>0.1418234442836469</v>
      </c>
    </row>
    <row r="12" spans="1:8" s="249" customFormat="1" ht="12.75">
      <c r="A12" s="262"/>
      <c r="B12" s="267" t="s">
        <v>121</v>
      </c>
      <c r="D12" s="248">
        <v>0</v>
      </c>
      <c r="F12" s="248">
        <v>0</v>
      </c>
      <c r="H12" s="247"/>
    </row>
    <row r="13" spans="1:9" ht="19.5" customHeight="1">
      <c r="A13" s="266" t="s">
        <v>132</v>
      </c>
      <c r="B13" s="266" t="s">
        <v>133</v>
      </c>
      <c r="D13" s="235">
        <v>1.3</v>
      </c>
      <c r="E13" s="238"/>
      <c r="F13" s="235">
        <v>43.1</v>
      </c>
      <c r="H13" s="215">
        <v>-41.8</v>
      </c>
      <c r="I13" s="274">
        <f>IF(F13=0,0,+H13/F13)</f>
        <v>-0.9698375870069604</v>
      </c>
    </row>
    <row r="14" spans="1:9" ht="13.5" thickBot="1">
      <c r="A14" s="266" t="s">
        <v>134</v>
      </c>
      <c r="B14" s="266" t="s">
        <v>135</v>
      </c>
      <c r="D14" s="236">
        <v>316.9</v>
      </c>
      <c r="E14" s="238"/>
      <c r="F14" s="236">
        <v>319.5</v>
      </c>
      <c r="H14" s="250">
        <v>-2.6000000000000227</v>
      </c>
      <c r="I14" s="274">
        <f>IF(F14=0,0,+H14/F14)</f>
        <v>-0.008137715179968773</v>
      </c>
    </row>
    <row r="15" spans="1:8" s="249" customFormat="1" ht="13.5" thickTop="1">
      <c r="A15" s="262"/>
      <c r="B15" s="267" t="s">
        <v>121</v>
      </c>
      <c r="D15" s="248">
        <v>0</v>
      </c>
      <c r="F15" s="248">
        <v>0</v>
      </c>
      <c r="H15" s="251">
        <v>1.4210854715202004E-14</v>
      </c>
    </row>
    <row r="16" spans="4:8" ht="12.75">
      <c r="D16" s="230"/>
      <c r="E16" s="238"/>
      <c r="F16" s="230"/>
      <c r="H16" s="215"/>
    </row>
    <row r="17" spans="1:9" s="249" customFormat="1" ht="12.75">
      <c r="A17" s="262" t="s">
        <v>136</v>
      </c>
      <c r="B17" s="262" t="s">
        <v>44</v>
      </c>
      <c r="D17" s="230">
        <v>8.2</v>
      </c>
      <c r="E17" s="238"/>
      <c r="F17" s="230">
        <v>8.8</v>
      </c>
      <c r="H17" s="215">
        <v>-0.6000000000000014</v>
      </c>
      <c r="I17" s="274">
        <f aca="true" t="shared" si="1" ref="I17:I24">IF(F17=0,0,+H17/F17)</f>
        <v>-0.06818181818181834</v>
      </c>
    </row>
    <row r="18" spans="1:9" s="249" customFormat="1" ht="12.75">
      <c r="A18" s="262" t="s">
        <v>137</v>
      </c>
      <c r="B18" s="262" t="s">
        <v>45</v>
      </c>
      <c r="D18" s="230">
        <v>18.4</v>
      </c>
      <c r="E18" s="238"/>
      <c r="F18" s="230">
        <v>12.6</v>
      </c>
      <c r="H18" s="215">
        <v>5.8</v>
      </c>
      <c r="I18" s="274">
        <f t="shared" si="1"/>
        <v>0.4603174603174603</v>
      </c>
    </row>
    <row r="19" spans="1:9" s="249" customFormat="1" ht="27" customHeight="1">
      <c r="A19" s="262" t="s">
        <v>138</v>
      </c>
      <c r="B19" s="262" t="s">
        <v>51</v>
      </c>
      <c r="D19" s="230">
        <v>43.2</v>
      </c>
      <c r="E19" s="238"/>
      <c r="F19" s="230">
        <v>33.5</v>
      </c>
      <c r="H19" s="215">
        <v>9.7</v>
      </c>
      <c r="I19" s="274">
        <f t="shared" si="1"/>
        <v>0.28955223880597014</v>
      </c>
    </row>
    <row r="20" spans="1:9" s="249" customFormat="1" ht="12.75">
      <c r="A20" s="262" t="s">
        <v>139</v>
      </c>
      <c r="B20" s="262" t="s">
        <v>140</v>
      </c>
      <c r="D20" s="231">
        <v>5.8</v>
      </c>
      <c r="E20" s="238"/>
      <c r="F20" s="230">
        <v>5.8</v>
      </c>
      <c r="H20" s="215">
        <v>0</v>
      </c>
      <c r="I20" s="274">
        <f t="shared" si="1"/>
        <v>0</v>
      </c>
    </row>
    <row r="21" spans="1:9" s="249" customFormat="1" ht="12.75">
      <c r="A21" s="262" t="s">
        <v>141</v>
      </c>
      <c r="B21" s="262" t="s">
        <v>142</v>
      </c>
      <c r="D21" s="238">
        <v>0.5</v>
      </c>
      <c r="E21" s="238"/>
      <c r="F21" s="234">
        <v>0.5</v>
      </c>
      <c r="H21" s="247">
        <v>0</v>
      </c>
      <c r="I21" s="274">
        <f t="shared" si="1"/>
        <v>0</v>
      </c>
    </row>
    <row r="22" spans="1:9" s="249" customFormat="1" ht="12.75">
      <c r="A22" s="268"/>
      <c r="B22" s="269" t="s">
        <v>179</v>
      </c>
      <c r="D22" s="232">
        <v>0.1</v>
      </c>
      <c r="E22" s="238"/>
      <c r="F22" s="232">
        <v>-0.1</v>
      </c>
      <c r="H22" s="215">
        <v>0.2</v>
      </c>
      <c r="I22" s="274">
        <f t="shared" si="1"/>
        <v>-2</v>
      </c>
    </row>
    <row r="23" spans="1:9" s="249" customFormat="1" ht="12.75">
      <c r="A23" s="262"/>
      <c r="B23" s="270" t="s">
        <v>167</v>
      </c>
      <c r="D23" s="239">
        <v>49.6</v>
      </c>
      <c r="E23" s="238"/>
      <c r="F23" s="239">
        <v>39.7</v>
      </c>
      <c r="H23" s="252">
        <v>9.900000000000006</v>
      </c>
      <c r="I23" s="274">
        <f t="shared" si="1"/>
        <v>0.24937027707808576</v>
      </c>
    </row>
    <row r="24" spans="1:9" s="249" customFormat="1" ht="13.5" thickBot="1">
      <c r="A24" s="262" t="s">
        <v>122</v>
      </c>
      <c r="B24" s="262" t="s">
        <v>123</v>
      </c>
      <c r="D24" s="239">
        <v>76.2</v>
      </c>
      <c r="E24" s="238"/>
      <c r="F24" s="237">
        <v>61.1</v>
      </c>
      <c r="H24" s="250">
        <v>15.1</v>
      </c>
      <c r="I24" s="274">
        <f t="shared" si="1"/>
        <v>0.24713584288052373</v>
      </c>
    </row>
    <row r="25" spans="1:8" s="249" customFormat="1" ht="13.5" thickTop="1">
      <c r="A25" s="262"/>
      <c r="B25" s="267" t="s">
        <v>121</v>
      </c>
      <c r="D25" s="248">
        <v>0</v>
      </c>
      <c r="F25" s="251">
        <v>0</v>
      </c>
      <c r="H25" s="251">
        <v>0</v>
      </c>
    </row>
    <row r="26" spans="1:8" s="249" customFormat="1" ht="12.75">
      <c r="A26" s="262"/>
      <c r="B26" s="267" t="s">
        <v>121</v>
      </c>
      <c r="D26" s="248">
        <v>0</v>
      </c>
      <c r="F26" s="248">
        <v>0</v>
      </c>
      <c r="H26" s="248">
        <v>0</v>
      </c>
    </row>
    <row r="27" spans="1:9" s="249" customFormat="1" ht="12.75">
      <c r="A27" s="262" t="s">
        <v>143</v>
      </c>
      <c r="B27" s="271" t="s">
        <v>168</v>
      </c>
      <c r="D27" s="230">
        <v>5.3</v>
      </c>
      <c r="E27" s="238"/>
      <c r="F27" s="230">
        <v>5.9</v>
      </c>
      <c r="H27" s="215">
        <v>-0.6000000000000005</v>
      </c>
      <c r="I27" s="274">
        <f aca="true" t="shared" si="2" ref="I27:I41">IF(F27=0,0,+H27/F27)</f>
        <v>-0.10169491525423738</v>
      </c>
    </row>
    <row r="28" spans="1:9" s="255" customFormat="1" ht="12.75">
      <c r="A28" s="259"/>
      <c r="B28" s="272" t="s">
        <v>180</v>
      </c>
      <c r="D28" s="253">
        <v>0.9</v>
      </c>
      <c r="F28" s="253">
        <v>1.4</v>
      </c>
      <c r="H28" s="254">
        <v>-0.5</v>
      </c>
      <c r="I28" s="274">
        <f t="shared" si="2"/>
        <v>-0.35714285714285715</v>
      </c>
    </row>
    <row r="29" spans="1:9" s="249" customFormat="1" ht="12.75">
      <c r="A29" s="262" t="s">
        <v>144</v>
      </c>
      <c r="B29" s="262" t="s">
        <v>145</v>
      </c>
      <c r="D29" s="230">
        <v>0.1</v>
      </c>
      <c r="E29" s="238"/>
      <c r="F29" s="230">
        <v>1.1</v>
      </c>
      <c r="H29" s="215">
        <v>-1</v>
      </c>
      <c r="I29" s="274">
        <f t="shared" si="2"/>
        <v>-0.9090909090909091</v>
      </c>
    </row>
    <row r="30" spans="1:9" s="249" customFormat="1" ht="12.75">
      <c r="A30" s="262" t="s">
        <v>146</v>
      </c>
      <c r="B30" s="262" t="s">
        <v>147</v>
      </c>
      <c r="D30" s="230">
        <v>32</v>
      </c>
      <c r="E30" s="238"/>
      <c r="F30" s="230">
        <v>32</v>
      </c>
      <c r="H30" s="215">
        <v>0</v>
      </c>
      <c r="I30" s="274">
        <f t="shared" si="2"/>
        <v>0</v>
      </c>
    </row>
    <row r="31" spans="1:9" s="249" customFormat="1" ht="12.75">
      <c r="A31" s="268"/>
      <c r="B31" s="269" t="s">
        <v>179</v>
      </c>
      <c r="D31" s="232">
        <v>0.1</v>
      </c>
      <c r="E31" s="238"/>
      <c r="F31" s="232">
        <v>0</v>
      </c>
      <c r="H31" s="246">
        <v>0.1</v>
      </c>
      <c r="I31" s="274">
        <f t="shared" si="2"/>
        <v>0</v>
      </c>
    </row>
    <row r="32" spans="1:9" s="249" customFormat="1" ht="12.75">
      <c r="A32" s="262" t="s">
        <v>148</v>
      </c>
      <c r="B32" s="262" t="s">
        <v>149</v>
      </c>
      <c r="D32" s="240">
        <v>38.4</v>
      </c>
      <c r="E32" s="238"/>
      <c r="F32" s="240">
        <v>40.4</v>
      </c>
      <c r="H32" s="215">
        <v>-2</v>
      </c>
      <c r="I32" s="274">
        <f t="shared" si="2"/>
        <v>-0.04950495049504951</v>
      </c>
    </row>
    <row r="33" spans="1:8" s="249" customFormat="1" ht="12.75">
      <c r="A33" s="262"/>
      <c r="B33" s="267" t="s">
        <v>121</v>
      </c>
      <c r="D33" s="248">
        <v>0</v>
      </c>
      <c r="F33" s="248">
        <v>0</v>
      </c>
      <c r="H33" s="248">
        <v>0</v>
      </c>
    </row>
    <row r="34" spans="1:9" s="249" customFormat="1" ht="12.75">
      <c r="A34" s="262" t="s">
        <v>150</v>
      </c>
      <c r="B34" s="271" t="s">
        <v>181</v>
      </c>
      <c r="D34" s="231">
        <v>8.899999999999991</v>
      </c>
      <c r="E34" s="238"/>
      <c r="F34" s="231">
        <v>8</v>
      </c>
      <c r="H34" s="215">
        <v>0.8999999999999915</v>
      </c>
      <c r="I34" s="274">
        <f t="shared" si="2"/>
        <v>0.11249999999999893</v>
      </c>
    </row>
    <row r="35" spans="1:9" s="255" customFormat="1" ht="12.75">
      <c r="A35" s="259"/>
      <c r="B35" s="272" t="s">
        <v>182</v>
      </c>
      <c r="D35" s="253">
        <v>82.7</v>
      </c>
      <c r="F35" s="253">
        <v>47.4</v>
      </c>
      <c r="H35" s="254">
        <v>35.3</v>
      </c>
      <c r="I35" s="274">
        <f t="shared" si="2"/>
        <v>0.7447257383966245</v>
      </c>
    </row>
    <row r="36" spans="1:9" s="249" customFormat="1" ht="12.75">
      <c r="A36" s="262" t="s">
        <v>151</v>
      </c>
      <c r="B36" s="271" t="s">
        <v>169</v>
      </c>
      <c r="D36" s="231">
        <v>0.6</v>
      </c>
      <c r="E36" s="238"/>
      <c r="F36" s="230">
        <v>0.6</v>
      </c>
      <c r="H36" s="215">
        <v>0</v>
      </c>
      <c r="I36" s="274">
        <f t="shared" si="2"/>
        <v>0</v>
      </c>
    </row>
    <row r="37" spans="1:9" s="249" customFormat="1" ht="12.75">
      <c r="A37" s="262" t="s">
        <v>152</v>
      </c>
      <c r="B37" s="271" t="s">
        <v>170</v>
      </c>
      <c r="D37" s="230">
        <v>5.4</v>
      </c>
      <c r="E37" s="238"/>
      <c r="F37" s="230">
        <v>5</v>
      </c>
      <c r="H37" s="215">
        <v>0.4</v>
      </c>
      <c r="I37" s="274">
        <f t="shared" si="2"/>
        <v>0.08</v>
      </c>
    </row>
    <row r="38" spans="1:9" s="249" customFormat="1" ht="12.75">
      <c r="A38" s="262" t="s">
        <v>153</v>
      </c>
      <c r="B38" s="262" t="s">
        <v>154</v>
      </c>
      <c r="D38" s="230">
        <v>5.8</v>
      </c>
      <c r="E38" s="238"/>
      <c r="F38" s="230">
        <v>6</v>
      </c>
      <c r="H38" s="215">
        <v>-0.2</v>
      </c>
      <c r="I38" s="274">
        <f t="shared" si="2"/>
        <v>-0.03333333333333333</v>
      </c>
    </row>
    <row r="39" spans="1:9" s="249" customFormat="1" ht="12.75">
      <c r="A39" s="262" t="s">
        <v>155</v>
      </c>
      <c r="B39" s="262" t="s">
        <v>156</v>
      </c>
      <c r="D39" s="230">
        <v>6.9</v>
      </c>
      <c r="E39" s="238"/>
      <c r="F39" s="230">
        <v>7.9</v>
      </c>
      <c r="H39" s="215">
        <v>-1</v>
      </c>
      <c r="I39" s="274">
        <f t="shared" si="2"/>
        <v>-0.12658227848101264</v>
      </c>
    </row>
    <row r="40" spans="1:9" s="249" customFormat="1" ht="12.75">
      <c r="A40" s="268"/>
      <c r="B40" s="269" t="s">
        <v>179</v>
      </c>
      <c r="D40" s="232">
        <v>0</v>
      </c>
      <c r="E40" s="238"/>
      <c r="F40" s="232">
        <v>-0.2</v>
      </c>
      <c r="H40" s="215">
        <v>0.2</v>
      </c>
      <c r="I40" s="274">
        <f t="shared" si="2"/>
        <v>-1</v>
      </c>
    </row>
    <row r="41" spans="1:9" s="249" customFormat="1" ht="13.5" thickBot="1">
      <c r="A41" s="262" t="s">
        <v>124</v>
      </c>
      <c r="B41" s="262" t="s">
        <v>11</v>
      </c>
      <c r="D41" s="240">
        <v>148.7</v>
      </c>
      <c r="E41" s="238"/>
      <c r="F41" s="237">
        <v>115.1</v>
      </c>
      <c r="H41" s="250">
        <v>33.6</v>
      </c>
      <c r="I41" s="274">
        <f t="shared" si="2"/>
        <v>0.2919200695047785</v>
      </c>
    </row>
    <row r="42" spans="1:8" s="249" customFormat="1" ht="13.5" thickTop="1">
      <c r="A42" s="262"/>
      <c r="B42" s="267" t="s">
        <v>121</v>
      </c>
      <c r="D42" s="248">
        <v>0</v>
      </c>
      <c r="F42" s="251">
        <v>0</v>
      </c>
      <c r="H42" s="251">
        <v>0</v>
      </c>
    </row>
    <row r="43" spans="1:8" s="249" customFormat="1" ht="12.75">
      <c r="A43" s="262"/>
      <c r="B43" s="267" t="s">
        <v>121</v>
      </c>
      <c r="D43" s="248">
        <v>0</v>
      </c>
      <c r="F43" s="248">
        <v>0</v>
      </c>
      <c r="H43" s="248">
        <v>0</v>
      </c>
    </row>
    <row r="44" spans="1:9" s="255" customFormat="1" ht="12.75">
      <c r="A44" s="259"/>
      <c r="B44" s="272" t="s">
        <v>183</v>
      </c>
      <c r="D44" s="273">
        <v>89.6</v>
      </c>
      <c r="F44" s="273">
        <v>54.4</v>
      </c>
      <c r="H44" s="273">
        <v>35.2</v>
      </c>
      <c r="I44" s="274">
        <f aca="true" t="shared" si="3" ref="I44:I51">IF(F44=0,0,+H44/F44)</f>
        <v>0.6470588235294118</v>
      </c>
    </row>
    <row r="45" spans="1:8" s="249" customFormat="1" ht="12.75">
      <c r="A45" s="262"/>
      <c r="B45" s="267"/>
      <c r="H45" s="216"/>
    </row>
    <row r="46" spans="1:9" s="249" customFormat="1" ht="12.75">
      <c r="A46" s="262" t="s">
        <v>157</v>
      </c>
      <c r="B46" s="262" t="s">
        <v>158</v>
      </c>
      <c r="D46" s="230">
        <v>4.4</v>
      </c>
      <c r="E46" s="238"/>
      <c r="F46" s="230">
        <v>6.6</v>
      </c>
      <c r="H46" s="215">
        <v>-2.2</v>
      </c>
      <c r="I46" s="274">
        <f t="shared" si="3"/>
        <v>-0.33333333333333337</v>
      </c>
    </row>
    <row r="47" spans="1:9" s="249" customFormat="1" ht="12.75">
      <c r="A47" s="262" t="s">
        <v>159</v>
      </c>
      <c r="B47" s="262" t="s">
        <v>160</v>
      </c>
      <c r="D47" s="230">
        <v>7</v>
      </c>
      <c r="E47" s="238"/>
      <c r="F47" s="231">
        <v>5.7</v>
      </c>
      <c r="H47" s="215">
        <v>1.3</v>
      </c>
      <c r="I47" s="274">
        <f t="shared" si="3"/>
        <v>0.22807017543859648</v>
      </c>
    </row>
    <row r="48" spans="1:9" s="249" customFormat="1" ht="12.75">
      <c r="A48" s="262" t="s">
        <v>161</v>
      </c>
      <c r="B48" s="262" t="s">
        <v>162</v>
      </c>
      <c r="D48" s="230">
        <v>3.2</v>
      </c>
      <c r="E48" s="238"/>
      <c r="F48" s="231">
        <v>3</v>
      </c>
      <c r="H48" s="215">
        <v>0.2</v>
      </c>
      <c r="I48" s="274">
        <f t="shared" si="3"/>
        <v>0.06666666666666667</v>
      </c>
    </row>
    <row r="49" spans="1:9" s="249" customFormat="1" ht="12.75">
      <c r="A49" s="262" t="s">
        <v>163</v>
      </c>
      <c r="B49" s="262" t="s">
        <v>164</v>
      </c>
      <c r="D49" s="230">
        <v>0.6</v>
      </c>
      <c r="E49" s="238"/>
      <c r="F49" s="230">
        <v>0.8</v>
      </c>
      <c r="H49" s="215">
        <v>-0.2</v>
      </c>
      <c r="I49" s="274">
        <f t="shared" si="3"/>
        <v>-0.25</v>
      </c>
    </row>
    <row r="50" spans="1:9" s="249" customFormat="1" ht="12.75">
      <c r="A50" s="268"/>
      <c r="B50" s="269" t="s">
        <v>179</v>
      </c>
      <c r="D50" s="232">
        <v>-0.1</v>
      </c>
      <c r="E50" s="238"/>
      <c r="F50" s="232">
        <v>0</v>
      </c>
      <c r="H50" s="215">
        <v>-0.1</v>
      </c>
      <c r="I50" s="274">
        <f t="shared" si="3"/>
        <v>0</v>
      </c>
    </row>
    <row r="51" spans="1:9" s="249" customFormat="1" ht="13.5" thickBot="1">
      <c r="A51" s="262" t="s">
        <v>125</v>
      </c>
      <c r="B51" s="262" t="s">
        <v>126</v>
      </c>
      <c r="D51" s="237">
        <v>15.1</v>
      </c>
      <c r="E51" s="238"/>
      <c r="F51" s="241">
        <v>16.1</v>
      </c>
      <c r="H51" s="250">
        <v>-1</v>
      </c>
      <c r="I51" s="274">
        <f t="shared" si="3"/>
        <v>-0.06211180124223602</v>
      </c>
    </row>
    <row r="52" spans="1:8" s="249" customFormat="1" ht="13.5" thickTop="1">
      <c r="A52" s="262"/>
      <c r="B52" s="267" t="s">
        <v>121</v>
      </c>
      <c r="D52" s="251">
        <v>0</v>
      </c>
      <c r="F52" s="251">
        <v>0</v>
      </c>
      <c r="H52" s="251">
        <v>2.4424906541753444E-15</v>
      </c>
    </row>
    <row r="53" spans="1:8" s="249" customFormat="1" ht="12.75">
      <c r="A53" s="262"/>
      <c r="B53" s="267" t="s">
        <v>121</v>
      </c>
      <c r="D53" s="248">
        <v>0</v>
      </c>
      <c r="F53" s="248">
        <v>0</v>
      </c>
      <c r="H53" s="248">
        <v>0</v>
      </c>
    </row>
    <row r="54" spans="1:2" s="249" customFormat="1" ht="12.75">
      <c r="A54" s="262"/>
      <c r="B54" s="267"/>
    </row>
    <row r="55" spans="1:8" s="249" customFormat="1" ht="12.75">
      <c r="A55" s="268" t="s">
        <v>82</v>
      </c>
      <c r="B55" s="268" t="s">
        <v>83</v>
      </c>
      <c r="D55" s="230">
        <v>0</v>
      </c>
      <c r="E55" s="238"/>
      <c r="F55" s="230">
        <v>-0.1</v>
      </c>
      <c r="H55" s="215">
        <v>0.1</v>
      </c>
    </row>
    <row r="56" spans="1:8" s="249" customFormat="1" ht="12.75">
      <c r="A56" s="268" t="s">
        <v>84</v>
      </c>
      <c r="B56" s="268" t="s">
        <v>85</v>
      </c>
      <c r="D56" s="230">
        <v>0</v>
      </c>
      <c r="E56" s="238"/>
      <c r="F56" s="230">
        <v>0.6</v>
      </c>
      <c r="H56" s="215">
        <v>-0.6</v>
      </c>
    </row>
    <row r="57" spans="1:8" s="249" customFormat="1" ht="12.75">
      <c r="A57" s="268" t="s">
        <v>86</v>
      </c>
      <c r="B57" s="268" t="s">
        <v>87</v>
      </c>
      <c r="D57" s="230">
        <v>1.1</v>
      </c>
      <c r="E57" s="238"/>
      <c r="F57" s="230">
        <v>1.2</v>
      </c>
      <c r="H57" s="215">
        <v>-0.09999999999999987</v>
      </c>
    </row>
    <row r="58" spans="1:8" s="249" customFormat="1" ht="12.75">
      <c r="A58" s="268" t="s">
        <v>88</v>
      </c>
      <c r="B58" s="268" t="s">
        <v>89</v>
      </c>
      <c r="D58" s="230">
        <v>0</v>
      </c>
      <c r="E58" s="238"/>
      <c r="F58" s="230">
        <v>0.1</v>
      </c>
      <c r="H58" s="215">
        <v>-0.1</v>
      </c>
    </row>
    <row r="59" spans="1:8" s="249" customFormat="1" ht="12.75">
      <c r="A59" s="268" t="s">
        <v>90</v>
      </c>
      <c r="B59" s="268" t="s">
        <v>91</v>
      </c>
      <c r="D59" s="230">
        <v>0</v>
      </c>
      <c r="E59" s="238"/>
      <c r="F59" s="230">
        <v>0</v>
      </c>
      <c r="H59" s="215">
        <v>0</v>
      </c>
    </row>
    <row r="60" spans="1:8" s="249" customFormat="1" ht="12.75">
      <c r="A60" s="268" t="s">
        <v>92</v>
      </c>
      <c r="B60" s="268" t="s">
        <v>93</v>
      </c>
      <c r="D60" s="230">
        <v>0</v>
      </c>
      <c r="E60" s="238"/>
      <c r="F60" s="230">
        <v>2.3</v>
      </c>
      <c r="H60" s="215">
        <v>-2.3</v>
      </c>
    </row>
    <row r="61" spans="1:8" s="249" customFormat="1" ht="12.75">
      <c r="A61" s="262" t="s">
        <v>172</v>
      </c>
      <c r="B61" s="268" t="s">
        <v>173</v>
      </c>
      <c r="D61" s="230">
        <v>0</v>
      </c>
      <c r="E61" s="238"/>
      <c r="F61" s="230">
        <v>2</v>
      </c>
      <c r="H61" s="215">
        <v>-2</v>
      </c>
    </row>
    <row r="62" spans="1:8" s="249" customFormat="1" ht="12.75">
      <c r="A62" s="262" t="s">
        <v>174</v>
      </c>
      <c r="B62" s="268" t="s">
        <v>175</v>
      </c>
      <c r="D62" s="230">
        <v>0</v>
      </c>
      <c r="E62" s="238"/>
      <c r="F62" s="230">
        <v>0.2</v>
      </c>
      <c r="H62" s="215">
        <v>-0.2</v>
      </c>
    </row>
    <row r="63" spans="1:8" s="249" customFormat="1" ht="12.75">
      <c r="A63" s="268" t="s">
        <v>94</v>
      </c>
      <c r="B63" s="268" t="s">
        <v>95</v>
      </c>
      <c r="D63" s="230">
        <v>0</v>
      </c>
      <c r="E63" s="238"/>
      <c r="F63" s="230">
        <v>26.3</v>
      </c>
      <c r="H63" s="215">
        <v>-26.3</v>
      </c>
    </row>
    <row r="64" spans="1:8" s="249" customFormat="1" ht="12.75">
      <c r="A64" s="268" t="s">
        <v>96</v>
      </c>
      <c r="B64" s="268" t="s">
        <v>97</v>
      </c>
      <c r="D64" s="230">
        <v>0.1</v>
      </c>
      <c r="E64" s="238"/>
      <c r="F64" s="230">
        <v>3.2</v>
      </c>
      <c r="H64" s="215">
        <v>-3.1</v>
      </c>
    </row>
    <row r="65" spans="1:8" s="249" customFormat="1" ht="12.75">
      <c r="A65" s="268" t="s">
        <v>98</v>
      </c>
      <c r="B65" s="268" t="s">
        <v>99</v>
      </c>
      <c r="D65" s="230">
        <v>0</v>
      </c>
      <c r="E65" s="238"/>
      <c r="F65" s="230">
        <v>5.2</v>
      </c>
      <c r="H65" s="215">
        <v>-5.2</v>
      </c>
    </row>
    <row r="66" spans="1:8" s="249" customFormat="1" ht="12.75">
      <c r="A66" s="268" t="s">
        <v>100</v>
      </c>
      <c r="B66" s="268" t="s">
        <v>101</v>
      </c>
      <c r="D66" s="230">
        <v>0</v>
      </c>
      <c r="E66" s="238"/>
      <c r="F66" s="230">
        <v>1.6</v>
      </c>
      <c r="H66" s="215">
        <v>-1.6</v>
      </c>
    </row>
    <row r="67" spans="1:8" s="249" customFormat="1" ht="12.75">
      <c r="A67" s="268" t="s">
        <v>102</v>
      </c>
      <c r="B67" s="268" t="s">
        <v>103</v>
      </c>
      <c r="D67" s="230">
        <v>0</v>
      </c>
      <c r="E67" s="238"/>
      <c r="F67" s="230">
        <v>0.4</v>
      </c>
      <c r="H67" s="215">
        <v>-0.4</v>
      </c>
    </row>
    <row r="68" spans="1:8" s="249" customFormat="1" ht="12.75">
      <c r="A68" s="268" t="s">
        <v>104</v>
      </c>
      <c r="B68" s="268" t="s">
        <v>105</v>
      </c>
      <c r="D68" s="230">
        <v>0</v>
      </c>
      <c r="E68" s="238"/>
      <c r="F68" s="230">
        <v>0.3</v>
      </c>
      <c r="H68" s="215">
        <v>-0.3</v>
      </c>
    </row>
    <row r="69" spans="1:8" s="249" customFormat="1" ht="12.75">
      <c r="A69" s="268"/>
      <c r="B69" s="269" t="s">
        <v>179</v>
      </c>
      <c r="D69" s="232">
        <v>0.1</v>
      </c>
      <c r="E69" s="238"/>
      <c r="F69" s="232">
        <v>-0.2</v>
      </c>
      <c r="H69" s="215">
        <v>0.3</v>
      </c>
    </row>
    <row r="70" spans="1:9" s="249" customFormat="1" ht="13.5" thickBot="1">
      <c r="A70" s="262" t="s">
        <v>132</v>
      </c>
      <c r="B70" s="262" t="s">
        <v>133</v>
      </c>
      <c r="D70" s="241">
        <v>1.3</v>
      </c>
      <c r="E70" s="238"/>
      <c r="F70" s="241">
        <v>43.1</v>
      </c>
      <c r="H70" s="250">
        <v>-41.8</v>
      </c>
      <c r="I70" s="274">
        <f>IF(F70=0,0,+H70/F70)</f>
        <v>-0.9698375870069604</v>
      </c>
    </row>
    <row r="71" spans="1:8" s="249" customFormat="1" ht="13.5" thickTop="1">
      <c r="A71" s="262"/>
      <c r="B71" s="267" t="s">
        <v>121</v>
      </c>
      <c r="D71" s="251">
        <v>0</v>
      </c>
      <c r="F71" s="251">
        <v>0</v>
      </c>
      <c r="H71" s="251">
        <v>0</v>
      </c>
    </row>
    <row r="72" spans="1:8" s="249" customFormat="1" ht="12.75">
      <c r="A72" s="262"/>
      <c r="B72" s="267" t="s">
        <v>121</v>
      </c>
      <c r="D72" s="248">
        <v>0</v>
      </c>
      <c r="F72" s="248">
        <v>0</v>
      </c>
      <c r="H72" s="248">
        <v>0</v>
      </c>
    </row>
    <row r="73" spans="4:8" s="249" customFormat="1" ht="12.75">
      <c r="D73" s="215"/>
      <c r="F73" s="215"/>
      <c r="H73" s="215"/>
    </row>
  </sheetData>
  <mergeCells count="1">
    <mergeCell ref="H4:I4"/>
  </mergeCells>
  <printOptions horizontalCentered="1"/>
  <pageMargins left="0.25" right="0.25" top="0.5" bottom="0.5" header="0.5" footer="0"/>
  <pageSetup fitToHeight="1" fitToWidth="1" horizontalDpi="600" verticalDpi="600" orientation="landscape" scale="62" r:id="rId1"/>
  <headerFooter alignWithMargins="0">
    <oddFooter>&amp;R&amp;F  &amp;A  &amp;D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40"/>
  <sheetViews>
    <sheetView workbookViewId="0" topLeftCell="A13">
      <selection activeCell="D46" sqref="D46"/>
    </sheetView>
  </sheetViews>
  <sheetFormatPr defaultColWidth="9.140625" defaultRowHeight="12.75"/>
  <cols>
    <col min="1" max="1" width="16.28125" style="204" customWidth="1"/>
    <col min="2" max="2" width="46.140625" style="204" customWidth="1"/>
    <col min="3" max="3" width="15.28125" style="204" customWidth="1"/>
    <col min="4" max="4" width="18.140625" style="204" customWidth="1"/>
    <col min="5" max="5" width="17.57421875" style="210" customWidth="1"/>
    <col min="6" max="6" width="16.57421875" style="210" customWidth="1"/>
    <col min="7" max="7" width="12.421875" style="209" bestFit="1" customWidth="1"/>
    <col min="8" max="16384" width="9.140625" style="204" customWidth="1"/>
  </cols>
  <sheetData>
    <row r="1" spans="3:11" ht="15">
      <c r="C1" s="211" t="s">
        <v>120</v>
      </c>
      <c r="D1" s="211" t="s">
        <v>60</v>
      </c>
      <c r="E1" s="205" t="s">
        <v>61</v>
      </c>
      <c r="F1" s="206" t="s">
        <v>118</v>
      </c>
      <c r="J1" s="206"/>
      <c r="K1" s="206"/>
    </row>
    <row r="2" spans="6:11" ht="15">
      <c r="F2" s="211"/>
      <c r="G2" s="205"/>
      <c r="H2" s="206"/>
      <c r="J2" s="206"/>
      <c r="K2" s="206"/>
    </row>
    <row r="3" spans="5:11" s="279" customFormat="1" ht="40.5">
      <c r="E3" s="280" t="s">
        <v>198</v>
      </c>
      <c r="F3" s="280" t="s">
        <v>119</v>
      </c>
      <c r="G3" s="281"/>
      <c r="H3" s="282"/>
      <c r="J3" s="282"/>
      <c r="K3" s="282"/>
    </row>
    <row r="4" spans="1:11" ht="15">
      <c r="A4" s="206" t="s">
        <v>64</v>
      </c>
      <c r="B4" s="206" t="s">
        <v>65</v>
      </c>
      <c r="C4" s="206" t="s">
        <v>62</v>
      </c>
      <c r="D4" s="206" t="s">
        <v>63</v>
      </c>
      <c r="E4" s="211">
        <v>30363.1</v>
      </c>
      <c r="F4" s="211" t="s">
        <v>59</v>
      </c>
      <c r="G4" s="205"/>
      <c r="H4" s="206"/>
      <c r="J4" s="206"/>
      <c r="K4" s="206"/>
    </row>
    <row r="5" spans="1:7" ht="15">
      <c r="A5" s="206" t="s">
        <v>66</v>
      </c>
      <c r="B5" s="206" t="s">
        <v>67</v>
      </c>
      <c r="C5" s="206" t="s">
        <v>62</v>
      </c>
      <c r="D5" s="206" t="s">
        <v>63</v>
      </c>
      <c r="E5" s="211">
        <v>-110526.82</v>
      </c>
      <c r="F5" s="283">
        <v>12756419.899999999</v>
      </c>
      <c r="G5" s="205"/>
    </row>
    <row r="6" spans="1:7" ht="15">
      <c r="A6" s="206" t="s">
        <v>68</v>
      </c>
      <c r="B6" s="206" t="s">
        <v>69</v>
      </c>
      <c r="C6" s="206" t="s">
        <v>62</v>
      </c>
      <c r="D6" s="206" t="s">
        <v>63</v>
      </c>
      <c r="E6" s="210">
        <v>647019.26</v>
      </c>
      <c r="F6" s="283">
        <v>-2069920.82</v>
      </c>
      <c r="G6" s="205"/>
    </row>
    <row r="7" spans="1:7" ht="15">
      <c r="A7" s="206" t="s">
        <v>70</v>
      </c>
      <c r="B7" s="206" t="s">
        <v>71</v>
      </c>
      <c r="C7" s="206" t="s">
        <v>62</v>
      </c>
      <c r="D7" s="206" t="s">
        <v>63</v>
      </c>
      <c r="E7" s="211">
        <v>2053099.36</v>
      </c>
      <c r="F7" s="210">
        <v>-4968200.55</v>
      </c>
      <c r="G7" s="205"/>
    </row>
    <row r="8" spans="1:7" ht="15">
      <c r="A8" s="206" t="s">
        <v>72</v>
      </c>
      <c r="B8" s="206" t="s">
        <v>73</v>
      </c>
      <c r="C8" s="206" t="s">
        <v>62</v>
      </c>
      <c r="D8" s="206" t="s">
        <v>63</v>
      </c>
      <c r="E8" s="211" t="s">
        <v>59</v>
      </c>
      <c r="F8" s="210">
        <v>-30863.98</v>
      </c>
      <c r="G8" s="205"/>
    </row>
    <row r="9" spans="1:7" ht="15">
      <c r="A9" s="206" t="s">
        <v>74</v>
      </c>
      <c r="B9" s="206" t="s">
        <v>75</v>
      </c>
      <c r="C9" s="206" t="s">
        <v>62</v>
      </c>
      <c r="D9" s="206" t="s">
        <v>63</v>
      </c>
      <c r="E9" s="211">
        <v>6458</v>
      </c>
      <c r="F9" s="211" t="s">
        <v>59</v>
      </c>
      <c r="G9" s="205"/>
    </row>
    <row r="10" spans="1:7" ht="15">
      <c r="A10" s="206" t="s">
        <v>76</v>
      </c>
      <c r="B10" s="206" t="s">
        <v>77</v>
      </c>
      <c r="C10" s="206" t="s">
        <v>62</v>
      </c>
      <c r="D10" s="206" t="s">
        <v>63</v>
      </c>
      <c r="E10" s="211">
        <v>-17205.69</v>
      </c>
      <c r="F10" s="211" t="s">
        <v>59</v>
      </c>
      <c r="G10" s="205"/>
    </row>
    <row r="11" spans="1:7" ht="15">
      <c r="A11" s="206" t="s">
        <v>78</v>
      </c>
      <c r="B11" s="206" t="s">
        <v>79</v>
      </c>
      <c r="C11" s="206" t="s">
        <v>62</v>
      </c>
      <c r="D11" s="206" t="s">
        <v>63</v>
      </c>
      <c r="E11" s="211">
        <v>2103.81</v>
      </c>
      <c r="F11" s="211" t="s">
        <v>59</v>
      </c>
      <c r="G11" s="205"/>
    </row>
    <row r="12" spans="1:7" ht="15">
      <c r="A12" s="206" t="s">
        <v>80</v>
      </c>
      <c r="B12" s="206" t="s">
        <v>81</v>
      </c>
      <c r="C12" s="206" t="s">
        <v>62</v>
      </c>
      <c r="D12" s="206" t="s">
        <v>63</v>
      </c>
      <c r="E12" s="211">
        <v>-2008.81</v>
      </c>
      <c r="F12" s="211" t="s">
        <v>59</v>
      </c>
      <c r="G12" s="205"/>
    </row>
    <row r="13" spans="1:7" ht="15">
      <c r="A13" s="206" t="s">
        <v>190</v>
      </c>
      <c r="B13" s="206" t="s">
        <v>191</v>
      </c>
      <c r="C13" s="206" t="s">
        <v>62</v>
      </c>
      <c r="D13" s="206" t="s">
        <v>63</v>
      </c>
      <c r="E13" s="275">
        <v>1248571.52</v>
      </c>
      <c r="F13" s="213" t="s">
        <v>59</v>
      </c>
      <c r="G13" s="205"/>
    </row>
    <row r="14" spans="1:7" ht="15">
      <c r="A14" s="206" t="s">
        <v>184</v>
      </c>
      <c r="B14" s="206" t="s">
        <v>185</v>
      </c>
      <c r="C14" s="206" t="s">
        <v>62</v>
      </c>
      <c r="D14" s="206" t="s">
        <v>63</v>
      </c>
      <c r="E14" s="212">
        <v>3857873.73</v>
      </c>
      <c r="F14" s="276">
        <v>5687434.550000001</v>
      </c>
      <c r="G14" s="205"/>
    </row>
    <row r="15" spans="1:7" ht="15">
      <c r="A15" s="206" t="s">
        <v>186</v>
      </c>
      <c r="B15" s="206" t="s">
        <v>187</v>
      </c>
      <c r="C15" s="206" t="s">
        <v>62</v>
      </c>
      <c r="D15" s="206" t="s">
        <v>63</v>
      </c>
      <c r="E15" s="212">
        <v>-15534.74</v>
      </c>
      <c r="F15" s="284">
        <v>-218316.81</v>
      </c>
      <c r="G15" s="205"/>
    </row>
    <row r="16" spans="1:7" ht="15">
      <c r="A16" s="206" t="s">
        <v>82</v>
      </c>
      <c r="B16" s="206" t="s">
        <v>83</v>
      </c>
      <c r="C16" s="206" t="s">
        <v>62</v>
      </c>
      <c r="D16" s="206" t="s">
        <v>63</v>
      </c>
      <c r="E16" s="211">
        <v>3000.28</v>
      </c>
      <c r="F16" s="210">
        <v>-3349.270000000135</v>
      </c>
      <c r="G16" s="205"/>
    </row>
    <row r="17" spans="1:7" ht="15">
      <c r="A17" s="206" t="s">
        <v>84</v>
      </c>
      <c r="B17" s="206" t="s">
        <v>85</v>
      </c>
      <c r="C17" s="206" t="s">
        <v>62</v>
      </c>
      <c r="D17" s="206" t="s">
        <v>63</v>
      </c>
      <c r="E17" s="211">
        <v>-71144.64</v>
      </c>
      <c r="F17" s="210">
        <v>-880301.88</v>
      </c>
      <c r="G17" s="205"/>
    </row>
    <row r="18" spans="1:7" ht="15">
      <c r="A18" s="206" t="s">
        <v>86</v>
      </c>
      <c r="B18" s="206" t="s">
        <v>87</v>
      </c>
      <c r="C18" s="206" t="s">
        <v>62</v>
      </c>
      <c r="D18" s="206" t="s">
        <v>63</v>
      </c>
      <c r="E18" s="211">
        <v>-286810.2</v>
      </c>
      <c r="F18" s="210">
        <v>-404227.48</v>
      </c>
      <c r="G18" s="205"/>
    </row>
    <row r="19" spans="1:7" ht="15">
      <c r="A19" s="206" t="s">
        <v>88</v>
      </c>
      <c r="B19" s="206" t="s">
        <v>89</v>
      </c>
      <c r="C19" s="206" t="s">
        <v>62</v>
      </c>
      <c r="D19" s="206" t="s">
        <v>63</v>
      </c>
      <c r="E19" s="211">
        <v>-39358.19</v>
      </c>
      <c r="F19" s="210">
        <v>-63852.72</v>
      </c>
      <c r="G19" s="205"/>
    </row>
    <row r="20" spans="1:7" ht="15">
      <c r="A20" s="206" t="s">
        <v>90</v>
      </c>
      <c r="B20" s="206" t="s">
        <v>91</v>
      </c>
      <c r="C20" s="206" t="s">
        <v>62</v>
      </c>
      <c r="D20" s="206" t="s">
        <v>63</v>
      </c>
      <c r="E20" s="211">
        <v>2969.25</v>
      </c>
      <c r="F20" s="210">
        <v>-98062.54</v>
      </c>
      <c r="G20" s="205"/>
    </row>
    <row r="21" spans="1:7" ht="15">
      <c r="A21" s="206" t="s">
        <v>92</v>
      </c>
      <c r="B21" s="206" t="s">
        <v>93</v>
      </c>
      <c r="C21" s="206" t="s">
        <v>62</v>
      </c>
      <c r="D21" s="206" t="s">
        <v>63</v>
      </c>
      <c r="E21" s="211">
        <v>-127088.74</v>
      </c>
      <c r="F21" s="210">
        <v>151457.66</v>
      </c>
      <c r="G21" s="205"/>
    </row>
    <row r="22" spans="1:7" ht="15">
      <c r="A22" s="206" t="s">
        <v>172</v>
      </c>
      <c r="B22" s="206" t="s">
        <v>173</v>
      </c>
      <c r="C22" s="206" t="s">
        <v>62</v>
      </c>
      <c r="D22" s="206" t="s">
        <v>63</v>
      </c>
      <c r="E22" s="211">
        <v>0</v>
      </c>
      <c r="F22" s="210">
        <v>90192.05479999987</v>
      </c>
      <c r="G22" s="205"/>
    </row>
    <row r="23" spans="1:7" ht="15">
      <c r="A23" s="206" t="s">
        <v>174</v>
      </c>
      <c r="B23" s="206" t="s">
        <v>175</v>
      </c>
      <c r="C23" s="206" t="s">
        <v>62</v>
      </c>
      <c r="D23" s="206" t="s">
        <v>63</v>
      </c>
      <c r="E23" s="211" t="s">
        <v>59</v>
      </c>
      <c r="F23" s="210">
        <v>-351162.7392738812</v>
      </c>
      <c r="G23" s="205"/>
    </row>
    <row r="24" spans="1:7" ht="15">
      <c r="A24" s="206" t="s">
        <v>94</v>
      </c>
      <c r="B24" s="206" t="s">
        <v>95</v>
      </c>
      <c r="C24" s="206" t="s">
        <v>62</v>
      </c>
      <c r="D24" s="206" t="s">
        <v>63</v>
      </c>
      <c r="E24" s="211">
        <v>-5562.66</v>
      </c>
      <c r="F24" s="210">
        <v>-6412632.379999993</v>
      </c>
      <c r="G24" s="205"/>
    </row>
    <row r="25" spans="1:7" ht="15">
      <c r="A25" s="206" t="s">
        <v>96</v>
      </c>
      <c r="B25" s="206" t="s">
        <v>97</v>
      </c>
      <c r="C25" s="206" t="s">
        <v>62</v>
      </c>
      <c r="D25" s="206" t="s">
        <v>63</v>
      </c>
      <c r="E25" s="211">
        <v>-255238.22</v>
      </c>
      <c r="F25" s="210">
        <v>-139852.9</v>
      </c>
      <c r="G25" s="205"/>
    </row>
    <row r="26" spans="1:7" ht="15">
      <c r="A26" s="206" t="s">
        <v>98</v>
      </c>
      <c r="B26" s="206" t="s">
        <v>99</v>
      </c>
      <c r="C26" s="206" t="s">
        <v>62</v>
      </c>
      <c r="D26" s="206" t="s">
        <v>63</v>
      </c>
      <c r="E26" s="211">
        <v>-792179.11</v>
      </c>
      <c r="F26" s="210">
        <v>-1058292.95</v>
      </c>
      <c r="G26" s="205"/>
    </row>
    <row r="27" spans="1:7" ht="15">
      <c r="A27" s="206" t="s">
        <v>100</v>
      </c>
      <c r="B27" s="206" t="s">
        <v>101</v>
      </c>
      <c r="C27" s="206" t="s">
        <v>62</v>
      </c>
      <c r="D27" s="206" t="s">
        <v>63</v>
      </c>
      <c r="E27" s="211">
        <v>-363582.47</v>
      </c>
      <c r="F27" s="210">
        <v>-586195.95</v>
      </c>
      <c r="G27" s="205"/>
    </row>
    <row r="28" spans="1:7" ht="15">
      <c r="A28" s="206" t="s">
        <v>102</v>
      </c>
      <c r="B28" s="206" t="s">
        <v>103</v>
      </c>
      <c r="C28" s="206" t="s">
        <v>62</v>
      </c>
      <c r="D28" s="206" t="s">
        <v>63</v>
      </c>
      <c r="E28" s="211" t="s">
        <v>59</v>
      </c>
      <c r="F28" s="210">
        <v>-123792.82</v>
      </c>
      <c r="G28" s="205"/>
    </row>
    <row r="29" spans="1:7" ht="15">
      <c r="A29" s="206" t="s">
        <v>104</v>
      </c>
      <c r="B29" s="206" t="s">
        <v>105</v>
      </c>
      <c r="C29" s="206" t="s">
        <v>62</v>
      </c>
      <c r="D29" s="206" t="s">
        <v>63</v>
      </c>
      <c r="E29" s="211">
        <v>-125.85</v>
      </c>
      <c r="F29" s="210">
        <v>-222579.49</v>
      </c>
      <c r="G29" s="205"/>
    </row>
    <row r="30" spans="1:7" ht="15">
      <c r="A30" s="206" t="s">
        <v>106</v>
      </c>
      <c r="B30" s="206" t="s">
        <v>107</v>
      </c>
      <c r="C30" s="206" t="s">
        <v>62</v>
      </c>
      <c r="D30" s="206" t="s">
        <v>63</v>
      </c>
      <c r="E30" s="211">
        <v>-181590.26</v>
      </c>
      <c r="F30" s="210">
        <v>-62496.409999999916</v>
      </c>
      <c r="G30" s="205"/>
    </row>
    <row r="31" spans="1:7" ht="15">
      <c r="A31" s="206" t="s">
        <v>108</v>
      </c>
      <c r="B31" s="206" t="s">
        <v>109</v>
      </c>
      <c r="C31" s="206" t="s">
        <v>62</v>
      </c>
      <c r="D31" s="206" t="s">
        <v>63</v>
      </c>
      <c r="E31" s="211">
        <v>141058.89</v>
      </c>
      <c r="F31" s="210">
        <v>-81005.56</v>
      </c>
      <c r="G31" s="205"/>
    </row>
    <row r="32" spans="1:7" ht="15">
      <c r="A32" s="206" t="s">
        <v>110</v>
      </c>
      <c r="B32" s="206" t="s">
        <v>111</v>
      </c>
      <c r="C32" s="206" t="s">
        <v>62</v>
      </c>
      <c r="D32" s="206" t="s">
        <v>63</v>
      </c>
      <c r="E32" s="290">
        <v>-272095.42</v>
      </c>
      <c r="F32" s="289">
        <v>-1521136.75</v>
      </c>
      <c r="G32" s="205"/>
    </row>
    <row r="33" spans="1:7" ht="15">
      <c r="A33" s="206" t="s">
        <v>112</v>
      </c>
      <c r="B33" s="206" t="s">
        <v>113</v>
      </c>
      <c r="C33" s="206" t="s">
        <v>62</v>
      </c>
      <c r="D33" s="206" t="s">
        <v>63</v>
      </c>
      <c r="E33" s="211">
        <v>12797.84</v>
      </c>
      <c r="F33" s="210">
        <v>-15785.88</v>
      </c>
      <c r="G33" s="205"/>
    </row>
    <row r="34" spans="1:7" ht="15">
      <c r="A34" s="206" t="s">
        <v>114</v>
      </c>
      <c r="B34" s="206" t="s">
        <v>115</v>
      </c>
      <c r="C34" s="206" t="s">
        <v>62</v>
      </c>
      <c r="D34" s="206" t="s">
        <v>63</v>
      </c>
      <c r="E34" s="211">
        <v>-453.47</v>
      </c>
      <c r="F34" s="210">
        <v>172169.56185600001</v>
      </c>
      <c r="G34" s="205"/>
    </row>
    <row r="35" spans="1:7" ht="15">
      <c r="A35" s="206" t="s">
        <v>188</v>
      </c>
      <c r="B35" s="206" t="s">
        <v>189</v>
      </c>
      <c r="C35" s="206" t="s">
        <v>62</v>
      </c>
      <c r="D35" s="206" t="s">
        <v>63</v>
      </c>
      <c r="E35" s="212">
        <v>-2235402.97</v>
      </c>
      <c r="F35" s="276">
        <v>-11610908.442617893</v>
      </c>
      <c r="G35" s="205"/>
    </row>
    <row r="36" spans="1:7" ht="15.75" thickBot="1">
      <c r="A36" s="206" t="s">
        <v>132</v>
      </c>
      <c r="B36" s="206" t="s">
        <v>133</v>
      </c>
      <c r="C36" s="206" t="s">
        <v>62</v>
      </c>
      <c r="D36" s="206" t="s">
        <v>63</v>
      </c>
      <c r="E36" s="277">
        <v>1606936.02</v>
      </c>
      <c r="F36" s="278">
        <v>-6141790.702617891</v>
      </c>
      <c r="G36" s="205"/>
    </row>
    <row r="37" spans="1:7" ht="15.75" thickTop="1">
      <c r="A37" s="206"/>
      <c r="B37" s="206"/>
      <c r="C37" s="206"/>
      <c r="D37" s="206"/>
      <c r="E37" s="211"/>
      <c r="G37" s="205"/>
    </row>
    <row r="38" spans="1:7" ht="15">
      <c r="A38" s="206"/>
      <c r="B38" s="204" t="s">
        <v>199</v>
      </c>
      <c r="C38" s="206"/>
      <c r="D38" s="206"/>
      <c r="E38" s="211"/>
      <c r="F38" s="283">
        <f>+F5+F6+F15</f>
        <v>10468182.269999998</v>
      </c>
      <c r="G38" s="205"/>
    </row>
    <row r="39" spans="1:7" ht="15">
      <c r="A39" s="206"/>
      <c r="B39" s="204" t="s">
        <v>200</v>
      </c>
      <c r="C39" s="206"/>
      <c r="D39" s="206"/>
      <c r="E39" s="210">
        <f>+E36-E38-E40</f>
        <v>1879031.44</v>
      </c>
      <c r="F39" s="210">
        <f>+F36-F38-F40</f>
        <v>-15088836.222617889</v>
      </c>
      <c r="G39" s="205"/>
    </row>
    <row r="40" spans="1:7" ht="15">
      <c r="A40" s="206"/>
      <c r="B40" s="204" t="s">
        <v>116</v>
      </c>
      <c r="C40" s="206"/>
      <c r="D40" s="206"/>
      <c r="E40" s="211">
        <f>+E32</f>
        <v>-272095.42</v>
      </c>
      <c r="F40" s="289">
        <f>+F32</f>
        <v>-1521136.75</v>
      </c>
      <c r="G40" s="205"/>
    </row>
    <row r="41" spans="1:7" ht="15.75" thickBot="1">
      <c r="A41" s="206"/>
      <c r="B41" s="204" t="s">
        <v>201</v>
      </c>
      <c r="C41" s="206"/>
      <c r="D41" s="206"/>
      <c r="E41" s="277">
        <f>SUM(E38:E40)</f>
        <v>1606936.02</v>
      </c>
      <c r="F41" s="277">
        <f>SUM(F38:F40)</f>
        <v>-6141790.702617891</v>
      </c>
      <c r="G41" s="205"/>
    </row>
    <row r="42" spans="1:7" ht="15.75" thickTop="1">
      <c r="A42" s="206"/>
      <c r="C42" s="206"/>
      <c r="D42" s="206"/>
      <c r="E42" s="211"/>
      <c r="G42" s="205"/>
    </row>
    <row r="43" spans="1:7" ht="15">
      <c r="A43" s="206"/>
      <c r="B43" s="204" t="s">
        <v>202</v>
      </c>
      <c r="C43" s="206"/>
      <c r="D43" s="206"/>
      <c r="E43" s="211"/>
      <c r="G43" s="205"/>
    </row>
    <row r="44" spans="1:7" ht="15">
      <c r="A44" s="206"/>
      <c r="B44" s="285" t="str">
        <f>+B38</f>
        <v>Gain on Sale</v>
      </c>
      <c r="C44" s="206"/>
      <c r="D44" s="206"/>
      <c r="E44" s="286">
        <f>ROUND(E38/1000000,1)</f>
        <v>0</v>
      </c>
      <c r="F44" s="286">
        <f>ROUND(F38/1000000,1)</f>
        <v>10.5</v>
      </c>
      <c r="G44" s="205"/>
    </row>
    <row r="45" spans="1:7" ht="15">
      <c r="A45" s="206"/>
      <c r="B45" s="285" t="str">
        <f>+B39</f>
        <v>Loss before taxes</v>
      </c>
      <c r="C45" s="206"/>
      <c r="D45" s="206"/>
      <c r="E45" s="286">
        <f>+E47-E44-E46</f>
        <v>1.9000000000000001</v>
      </c>
      <c r="F45" s="286">
        <f>+F47-F44-F46</f>
        <v>-15.2</v>
      </c>
      <c r="G45" s="205"/>
    </row>
    <row r="46" spans="1:7" ht="15">
      <c r="A46" s="206"/>
      <c r="B46" s="285" t="str">
        <f>+B40</f>
        <v>Taxes</v>
      </c>
      <c r="C46" s="206"/>
      <c r="D46" s="206"/>
      <c r="E46" s="286">
        <f>ROUND(E40/1000000,1)</f>
        <v>-0.3</v>
      </c>
      <c r="F46" s="286">
        <f>ROUND(F40/1000000,1)</f>
        <v>-1.5</v>
      </c>
      <c r="G46" s="205"/>
    </row>
    <row r="47" spans="1:7" ht="16.5" thickBot="1">
      <c r="A47" s="206"/>
      <c r="B47" s="285" t="str">
        <f>+B41</f>
        <v>Loss from dicop, net of taxes</v>
      </c>
      <c r="C47" s="206"/>
      <c r="D47" s="206"/>
      <c r="E47" s="287">
        <f>ROUND(E41/1000000,1)</f>
        <v>1.6</v>
      </c>
      <c r="F47" s="288">
        <f>ROUND(F41/1000000,1)-0.1</f>
        <v>-6.199999999999999</v>
      </c>
      <c r="G47" s="205"/>
    </row>
    <row r="48" spans="1:7" ht="15.75" thickTop="1">
      <c r="A48" s="206"/>
      <c r="B48" s="206"/>
      <c r="C48" s="206"/>
      <c r="D48" s="206"/>
      <c r="E48" s="211"/>
      <c r="G48" s="205"/>
    </row>
    <row r="49" spans="1:7" ht="15">
      <c r="A49" s="206"/>
      <c r="B49" s="206"/>
      <c r="C49" s="206"/>
      <c r="D49" s="206"/>
      <c r="E49" s="211"/>
      <c r="G49" s="205"/>
    </row>
    <row r="50" spans="1:7" ht="15">
      <c r="A50" s="206"/>
      <c r="B50" s="206"/>
      <c r="C50" s="206"/>
      <c r="D50" s="206"/>
      <c r="E50" s="211"/>
      <c r="G50" s="205"/>
    </row>
    <row r="51" spans="1:7" ht="15">
      <c r="A51" s="206"/>
      <c r="B51" s="206"/>
      <c r="C51" s="206"/>
      <c r="D51" s="206"/>
      <c r="E51" s="211"/>
      <c r="G51" s="205"/>
    </row>
    <row r="52" spans="1:7" ht="15">
      <c r="A52" s="206"/>
      <c r="B52" s="206"/>
      <c r="C52" s="206"/>
      <c r="D52" s="206"/>
      <c r="E52" s="211"/>
      <c r="G52" s="205"/>
    </row>
    <row r="53" spans="1:7" ht="15">
      <c r="A53" s="206"/>
      <c r="B53" s="206"/>
      <c r="C53" s="206"/>
      <c r="D53" s="206"/>
      <c r="E53" s="211"/>
      <c r="G53" s="205"/>
    </row>
    <row r="54" spans="1:7" ht="15">
      <c r="A54" s="206"/>
      <c r="B54" s="206"/>
      <c r="C54" s="206"/>
      <c r="D54" s="206"/>
      <c r="E54" s="211"/>
      <c r="G54" s="205"/>
    </row>
    <row r="55" spans="1:7" ht="15">
      <c r="A55" s="206"/>
      <c r="B55" s="206"/>
      <c r="C55" s="206"/>
      <c r="D55" s="206"/>
      <c r="E55" s="211"/>
      <c r="G55" s="205"/>
    </row>
    <row r="56" spans="1:7" ht="15">
      <c r="A56" s="206"/>
      <c r="B56" s="206"/>
      <c r="C56" s="206"/>
      <c r="D56" s="206"/>
      <c r="E56" s="211"/>
      <c r="G56" s="205"/>
    </row>
    <row r="57" spans="1:7" ht="15">
      <c r="A57" s="206"/>
      <c r="B57" s="206"/>
      <c r="C57" s="206"/>
      <c r="D57" s="206"/>
      <c r="E57" s="211"/>
      <c r="G57" s="205"/>
    </row>
    <row r="58" spans="1:7" ht="15">
      <c r="A58" s="206"/>
      <c r="B58" s="206"/>
      <c r="C58" s="206"/>
      <c r="D58" s="206"/>
      <c r="E58" s="211"/>
      <c r="G58" s="205"/>
    </row>
    <row r="59" spans="1:7" ht="15">
      <c r="A59" s="206"/>
      <c r="B59" s="206"/>
      <c r="C59" s="206"/>
      <c r="D59" s="206"/>
      <c r="E59" s="211"/>
      <c r="G59" s="205"/>
    </row>
    <row r="60" spans="1:7" ht="15">
      <c r="A60" s="206"/>
      <c r="B60" s="206"/>
      <c r="C60" s="206"/>
      <c r="D60" s="206"/>
      <c r="E60" s="211"/>
      <c r="G60" s="205"/>
    </row>
    <row r="61" spans="1:7" ht="15">
      <c r="A61" s="206"/>
      <c r="B61" s="206"/>
      <c r="C61" s="206"/>
      <c r="D61" s="206"/>
      <c r="E61" s="211"/>
      <c r="G61" s="205"/>
    </row>
    <row r="62" spans="1:7" ht="15">
      <c r="A62" s="206"/>
      <c r="B62" s="206"/>
      <c r="C62" s="206"/>
      <c r="D62" s="206"/>
      <c r="E62" s="211"/>
      <c r="G62" s="207"/>
    </row>
    <row r="63" spans="1:7" ht="15">
      <c r="A63" s="206"/>
      <c r="B63" s="206"/>
      <c r="C63" s="206"/>
      <c r="D63" s="206"/>
      <c r="E63" s="211"/>
      <c r="F63" s="211"/>
      <c r="G63" s="205"/>
    </row>
    <row r="64" spans="1:7" ht="15">
      <c r="A64" s="206"/>
      <c r="B64" s="206"/>
      <c r="C64" s="206"/>
      <c r="D64" s="206"/>
      <c r="E64" s="211"/>
      <c r="G64" s="205"/>
    </row>
    <row r="65" spans="1:7" ht="15">
      <c r="A65" s="206"/>
      <c r="B65" s="206"/>
      <c r="C65" s="206"/>
      <c r="D65" s="206"/>
      <c r="E65" s="211"/>
      <c r="G65" s="205"/>
    </row>
    <row r="66" spans="1:7" ht="15">
      <c r="A66" s="206"/>
      <c r="B66" s="206"/>
      <c r="C66" s="206"/>
      <c r="D66" s="206"/>
      <c r="E66" s="211"/>
      <c r="F66" s="211"/>
      <c r="G66" s="205"/>
    </row>
    <row r="67" spans="1:7" ht="15">
      <c r="A67" s="206"/>
      <c r="B67" s="206"/>
      <c r="C67" s="206"/>
      <c r="D67" s="206"/>
      <c r="E67" s="211"/>
      <c r="F67" s="211"/>
      <c r="G67" s="205"/>
    </row>
    <row r="68" spans="1:7" ht="15">
      <c r="A68" s="206"/>
      <c r="B68" s="206"/>
      <c r="C68" s="206"/>
      <c r="D68" s="206"/>
      <c r="E68" s="211"/>
      <c r="F68" s="211"/>
      <c r="G68" s="205"/>
    </row>
    <row r="69" spans="1:7" ht="15">
      <c r="A69" s="206"/>
      <c r="B69" s="206"/>
      <c r="C69" s="206"/>
      <c r="D69" s="206"/>
      <c r="E69" s="211"/>
      <c r="F69" s="211"/>
      <c r="G69" s="205"/>
    </row>
    <row r="70" spans="1:7" ht="15">
      <c r="A70" s="206"/>
      <c r="B70" s="206"/>
      <c r="C70" s="206"/>
      <c r="D70" s="206"/>
      <c r="E70" s="211"/>
      <c r="F70" s="211"/>
      <c r="G70" s="205"/>
    </row>
    <row r="71" spans="1:7" ht="15">
      <c r="A71" s="206"/>
      <c r="B71" s="206"/>
      <c r="C71" s="206"/>
      <c r="D71" s="206"/>
      <c r="E71" s="211"/>
      <c r="F71" s="211"/>
      <c r="G71" s="205"/>
    </row>
    <row r="72" spans="1:7" ht="15">
      <c r="A72" s="206"/>
      <c r="B72" s="206"/>
      <c r="C72" s="206"/>
      <c r="D72" s="206"/>
      <c r="E72" s="211"/>
      <c r="F72" s="211"/>
      <c r="G72" s="205"/>
    </row>
    <row r="73" spans="1:7" ht="15">
      <c r="A73" s="206"/>
      <c r="B73" s="206"/>
      <c r="C73" s="206"/>
      <c r="D73" s="206"/>
      <c r="E73" s="211"/>
      <c r="F73" s="211"/>
      <c r="G73" s="205"/>
    </row>
    <row r="74" spans="1:7" ht="15">
      <c r="A74" s="206"/>
      <c r="B74" s="206"/>
      <c r="C74" s="206"/>
      <c r="D74" s="206"/>
      <c r="E74" s="211"/>
      <c r="F74" s="211"/>
      <c r="G74" s="205"/>
    </row>
    <row r="75" spans="1:7" ht="15">
      <c r="A75" s="206"/>
      <c r="B75" s="206"/>
      <c r="C75" s="206"/>
      <c r="D75" s="206"/>
      <c r="E75" s="211"/>
      <c r="F75" s="211"/>
      <c r="G75" s="205"/>
    </row>
    <row r="76" spans="1:7" ht="15">
      <c r="A76" s="206"/>
      <c r="B76" s="206"/>
      <c r="C76" s="206"/>
      <c r="D76" s="206"/>
      <c r="E76" s="211"/>
      <c r="F76" s="211"/>
      <c r="G76" s="205"/>
    </row>
    <row r="77" spans="1:7" ht="15">
      <c r="A77" s="206"/>
      <c r="B77" s="206"/>
      <c r="C77" s="206"/>
      <c r="D77" s="206"/>
      <c r="E77" s="211"/>
      <c r="F77" s="211"/>
      <c r="G77" s="205"/>
    </row>
    <row r="78" spans="1:7" ht="15">
      <c r="A78" s="206"/>
      <c r="B78" s="206"/>
      <c r="C78" s="206"/>
      <c r="D78" s="206"/>
      <c r="E78" s="211"/>
      <c r="F78" s="211"/>
      <c r="G78" s="205"/>
    </row>
    <row r="79" spans="1:7" ht="15">
      <c r="A79" s="206"/>
      <c r="B79" s="206"/>
      <c r="C79" s="206"/>
      <c r="D79" s="206"/>
      <c r="E79" s="211"/>
      <c r="F79" s="211"/>
      <c r="G79" s="205"/>
    </row>
    <row r="80" spans="1:7" ht="15">
      <c r="A80" s="206"/>
      <c r="B80" s="206"/>
      <c r="C80" s="206"/>
      <c r="D80" s="206"/>
      <c r="E80" s="211"/>
      <c r="F80" s="211"/>
      <c r="G80" s="205"/>
    </row>
    <row r="81" spans="1:7" ht="15">
      <c r="A81" s="206"/>
      <c r="B81" s="206"/>
      <c r="C81" s="206"/>
      <c r="D81" s="206"/>
      <c r="E81" s="211"/>
      <c r="F81" s="211"/>
      <c r="G81" s="205"/>
    </row>
    <row r="82" spans="1:7" ht="15">
      <c r="A82" s="206"/>
      <c r="B82" s="206"/>
      <c r="C82" s="206"/>
      <c r="D82" s="206"/>
      <c r="E82" s="211"/>
      <c r="F82" s="211"/>
      <c r="G82" s="205"/>
    </row>
    <row r="83" spans="1:7" ht="15">
      <c r="A83" s="206"/>
      <c r="B83" s="206"/>
      <c r="C83" s="206"/>
      <c r="D83" s="206"/>
      <c r="E83" s="211"/>
      <c r="F83" s="211"/>
      <c r="G83" s="205"/>
    </row>
    <row r="84" spans="1:7" ht="15">
      <c r="A84" s="206"/>
      <c r="B84" s="206"/>
      <c r="C84" s="206"/>
      <c r="D84" s="206"/>
      <c r="E84" s="211"/>
      <c r="F84" s="211"/>
      <c r="G84" s="205"/>
    </row>
    <row r="85" spans="1:7" ht="15">
      <c r="A85" s="206"/>
      <c r="B85" s="206"/>
      <c r="C85" s="206"/>
      <c r="D85" s="206"/>
      <c r="E85" s="211"/>
      <c r="F85" s="211"/>
      <c r="G85" s="205"/>
    </row>
    <row r="86" spans="1:7" ht="15">
      <c r="A86" s="206"/>
      <c r="B86" s="206"/>
      <c r="C86" s="206"/>
      <c r="D86" s="206"/>
      <c r="E86" s="211"/>
      <c r="F86" s="211"/>
      <c r="G86" s="205"/>
    </row>
    <row r="87" spans="1:7" ht="15">
      <c r="A87" s="206"/>
      <c r="B87" s="206"/>
      <c r="C87" s="206"/>
      <c r="D87" s="206"/>
      <c r="E87" s="211"/>
      <c r="F87" s="211"/>
      <c r="G87" s="205"/>
    </row>
    <row r="88" spans="1:7" ht="15">
      <c r="A88" s="206"/>
      <c r="B88" s="206"/>
      <c r="C88" s="206"/>
      <c r="D88" s="206"/>
      <c r="E88" s="211"/>
      <c r="F88" s="211"/>
      <c r="G88" s="205"/>
    </row>
    <row r="89" spans="1:7" ht="15">
      <c r="A89" s="206"/>
      <c r="B89" s="206"/>
      <c r="C89" s="206"/>
      <c r="D89" s="206"/>
      <c r="E89" s="211"/>
      <c r="F89" s="211"/>
      <c r="G89" s="205"/>
    </row>
    <row r="90" spans="1:7" ht="15">
      <c r="A90" s="206"/>
      <c r="B90" s="206"/>
      <c r="C90" s="206"/>
      <c r="D90" s="206"/>
      <c r="E90" s="211"/>
      <c r="F90" s="211"/>
      <c r="G90" s="205"/>
    </row>
    <row r="91" spans="1:7" ht="15">
      <c r="A91" s="206"/>
      <c r="B91" s="206"/>
      <c r="C91" s="206"/>
      <c r="D91" s="206"/>
      <c r="E91" s="211"/>
      <c r="F91" s="211"/>
      <c r="G91" s="205"/>
    </row>
    <row r="92" spans="1:7" ht="15">
      <c r="A92" s="206"/>
      <c r="B92" s="206"/>
      <c r="C92" s="206"/>
      <c r="D92" s="206"/>
      <c r="E92" s="211"/>
      <c r="F92" s="211"/>
      <c r="G92" s="205"/>
    </row>
    <row r="93" spans="1:7" ht="15">
      <c r="A93" s="206"/>
      <c r="B93" s="206"/>
      <c r="C93" s="206"/>
      <c r="D93" s="206"/>
      <c r="E93" s="211"/>
      <c r="F93" s="211"/>
      <c r="G93" s="205"/>
    </row>
    <row r="94" spans="1:7" ht="15">
      <c r="A94" s="206"/>
      <c r="B94" s="206"/>
      <c r="C94" s="206"/>
      <c r="D94" s="206"/>
      <c r="E94" s="211"/>
      <c r="F94" s="211"/>
      <c r="G94" s="205"/>
    </row>
    <row r="95" spans="1:7" ht="15">
      <c r="A95" s="206"/>
      <c r="B95" s="206"/>
      <c r="C95" s="206"/>
      <c r="D95" s="206"/>
      <c r="E95" s="211"/>
      <c r="F95" s="211"/>
      <c r="G95" s="205"/>
    </row>
    <row r="96" spans="1:7" ht="15">
      <c r="A96" s="206"/>
      <c r="B96" s="206"/>
      <c r="C96" s="206"/>
      <c r="D96" s="206"/>
      <c r="E96" s="211"/>
      <c r="F96" s="211"/>
      <c r="G96" s="205"/>
    </row>
    <row r="97" spans="1:7" ht="15">
      <c r="A97" s="206"/>
      <c r="B97" s="206"/>
      <c r="C97" s="206"/>
      <c r="D97" s="206"/>
      <c r="E97" s="211"/>
      <c r="F97" s="211"/>
      <c r="G97" s="205"/>
    </row>
    <row r="98" spans="1:7" ht="15">
      <c r="A98" s="206"/>
      <c r="B98" s="206"/>
      <c r="C98" s="206"/>
      <c r="D98" s="206"/>
      <c r="E98" s="211"/>
      <c r="F98" s="211"/>
      <c r="G98" s="205"/>
    </row>
    <row r="99" spans="1:7" ht="15">
      <c r="A99" s="206"/>
      <c r="B99" s="206"/>
      <c r="C99" s="206"/>
      <c r="D99" s="206"/>
      <c r="E99" s="211"/>
      <c r="F99" s="211"/>
      <c r="G99" s="205"/>
    </row>
    <row r="100" spans="1:7" ht="15">
      <c r="A100" s="206"/>
      <c r="B100" s="206"/>
      <c r="C100" s="206"/>
      <c r="D100" s="206"/>
      <c r="E100" s="211"/>
      <c r="F100" s="211"/>
      <c r="G100" s="205"/>
    </row>
    <row r="101" spans="1:7" ht="15">
      <c r="A101" s="206"/>
      <c r="B101" s="206"/>
      <c r="C101" s="206"/>
      <c r="D101" s="206"/>
      <c r="E101" s="211"/>
      <c r="F101" s="211"/>
      <c r="G101" s="205"/>
    </row>
    <row r="102" spans="1:7" ht="15">
      <c r="A102" s="206"/>
      <c r="B102" s="206"/>
      <c r="C102" s="206"/>
      <c r="D102" s="206"/>
      <c r="E102" s="211"/>
      <c r="F102" s="211"/>
      <c r="G102" s="205"/>
    </row>
    <row r="103" spans="1:7" ht="15">
      <c r="A103" s="206"/>
      <c r="B103" s="206"/>
      <c r="C103" s="206"/>
      <c r="D103" s="206"/>
      <c r="E103" s="211"/>
      <c r="F103" s="211"/>
      <c r="G103" s="205"/>
    </row>
    <row r="104" spans="1:7" ht="15">
      <c r="A104" s="206"/>
      <c r="B104" s="206"/>
      <c r="C104" s="206"/>
      <c r="D104" s="206"/>
      <c r="E104" s="211"/>
      <c r="F104" s="211"/>
      <c r="G104" s="205"/>
    </row>
    <row r="105" spans="1:7" ht="15">
      <c r="A105" s="206"/>
      <c r="B105" s="206"/>
      <c r="C105" s="206"/>
      <c r="D105" s="206"/>
      <c r="E105" s="211"/>
      <c r="F105" s="211"/>
      <c r="G105" s="205"/>
    </row>
    <row r="106" spans="1:7" ht="15">
      <c r="A106" s="206"/>
      <c r="B106" s="206"/>
      <c r="C106" s="206"/>
      <c r="D106" s="206"/>
      <c r="E106" s="211"/>
      <c r="F106" s="211"/>
      <c r="G106" s="205"/>
    </row>
    <row r="107" spans="1:7" ht="15">
      <c r="A107" s="206"/>
      <c r="B107" s="206"/>
      <c r="C107" s="206"/>
      <c r="D107" s="206"/>
      <c r="E107" s="211"/>
      <c r="F107" s="211"/>
      <c r="G107" s="205"/>
    </row>
    <row r="108" spans="1:7" ht="15">
      <c r="A108" s="206"/>
      <c r="B108" s="206"/>
      <c r="C108" s="206"/>
      <c r="D108" s="206"/>
      <c r="E108" s="211"/>
      <c r="F108" s="211"/>
      <c r="G108" s="205"/>
    </row>
    <row r="109" spans="1:7" ht="15">
      <c r="A109" s="206"/>
      <c r="B109" s="206"/>
      <c r="C109" s="206"/>
      <c r="D109" s="206"/>
      <c r="E109" s="211"/>
      <c r="F109" s="211"/>
      <c r="G109" s="205"/>
    </row>
    <row r="110" spans="1:7" ht="15">
      <c r="A110" s="206"/>
      <c r="B110" s="206"/>
      <c r="C110" s="206"/>
      <c r="D110" s="206"/>
      <c r="E110" s="211"/>
      <c r="F110" s="211"/>
      <c r="G110" s="205"/>
    </row>
    <row r="111" spans="1:7" ht="15">
      <c r="A111" s="206"/>
      <c r="B111" s="206"/>
      <c r="C111" s="206"/>
      <c r="D111" s="206"/>
      <c r="E111" s="211"/>
      <c r="F111" s="211"/>
      <c r="G111" s="205"/>
    </row>
    <row r="112" spans="1:7" ht="15">
      <c r="A112" s="206"/>
      <c r="B112" s="206"/>
      <c r="C112" s="206"/>
      <c r="D112" s="206"/>
      <c r="E112" s="211"/>
      <c r="F112" s="211"/>
      <c r="G112" s="205"/>
    </row>
    <row r="113" spans="1:7" ht="15">
      <c r="A113" s="206"/>
      <c r="B113" s="206"/>
      <c r="C113" s="206"/>
      <c r="D113" s="206"/>
      <c r="E113" s="211"/>
      <c r="F113" s="211"/>
      <c r="G113" s="205"/>
    </row>
    <row r="114" spans="1:7" ht="15">
      <c r="A114" s="206"/>
      <c r="B114" s="206"/>
      <c r="C114" s="206"/>
      <c r="D114" s="206"/>
      <c r="E114" s="211"/>
      <c r="F114" s="211"/>
      <c r="G114" s="205"/>
    </row>
    <row r="115" spans="1:7" ht="15">
      <c r="A115" s="206"/>
      <c r="B115" s="206"/>
      <c r="C115" s="206"/>
      <c r="D115" s="206"/>
      <c r="E115" s="211"/>
      <c r="F115" s="211"/>
      <c r="G115" s="205"/>
    </row>
    <row r="116" spans="1:7" ht="15">
      <c r="A116" s="206"/>
      <c r="B116" s="206"/>
      <c r="C116" s="206"/>
      <c r="D116" s="206"/>
      <c r="E116" s="211"/>
      <c r="F116" s="211"/>
      <c r="G116" s="205"/>
    </row>
    <row r="117" spans="1:5" ht="15">
      <c r="A117" s="206"/>
      <c r="B117" s="206"/>
      <c r="C117" s="206"/>
      <c r="D117" s="206"/>
      <c r="E117" s="211"/>
    </row>
    <row r="118" spans="1:5" ht="15">
      <c r="A118" s="206"/>
      <c r="B118" s="206"/>
      <c r="C118" s="206"/>
      <c r="D118" s="206"/>
      <c r="E118" s="211"/>
    </row>
    <row r="119" spans="1:5" ht="15">
      <c r="A119" s="206"/>
      <c r="B119" s="206"/>
      <c r="C119" s="206"/>
      <c r="D119" s="206"/>
      <c r="E119" s="211"/>
    </row>
    <row r="120" spans="1:5" ht="15">
      <c r="A120" s="206"/>
      <c r="B120" s="206"/>
      <c r="C120" s="206"/>
      <c r="D120" s="206"/>
      <c r="E120" s="211"/>
    </row>
    <row r="121" spans="1:5" ht="15">
      <c r="A121" s="206"/>
      <c r="B121" s="206"/>
      <c r="C121" s="206"/>
      <c r="D121" s="206"/>
      <c r="E121" s="211"/>
    </row>
    <row r="122" spans="1:5" ht="15">
      <c r="A122" s="206"/>
      <c r="B122" s="206"/>
      <c r="C122" s="206"/>
      <c r="D122" s="206"/>
      <c r="E122" s="211"/>
    </row>
    <row r="123" spans="1:5" ht="15">
      <c r="A123" s="206"/>
      <c r="B123" s="206"/>
      <c r="C123" s="206"/>
      <c r="D123" s="206"/>
      <c r="E123" s="211"/>
    </row>
    <row r="124" spans="1:4" ht="15">
      <c r="A124" s="206"/>
      <c r="B124" s="206"/>
      <c r="C124" s="206"/>
      <c r="D124" s="206"/>
    </row>
    <row r="125" spans="1:5" ht="15">
      <c r="A125" s="206"/>
      <c r="B125" s="206"/>
      <c r="C125" s="206"/>
      <c r="D125" s="206"/>
      <c r="E125" s="211"/>
    </row>
    <row r="126" spans="1:5" ht="15">
      <c r="A126" s="206"/>
      <c r="B126" s="206"/>
      <c r="C126" s="206"/>
      <c r="D126" s="206"/>
      <c r="E126" s="211"/>
    </row>
    <row r="127" spans="1:5" ht="15">
      <c r="A127" s="206"/>
      <c r="B127" s="206"/>
      <c r="C127" s="206"/>
      <c r="D127" s="206"/>
      <c r="E127" s="211"/>
    </row>
    <row r="128" spans="1:5" ht="15">
      <c r="A128" s="206"/>
      <c r="B128" s="206"/>
      <c r="C128" s="206"/>
      <c r="D128" s="206"/>
      <c r="E128" s="211"/>
    </row>
    <row r="129" spans="1:7" ht="15">
      <c r="A129" s="206"/>
      <c r="B129" s="206"/>
      <c r="C129" s="206"/>
      <c r="D129" s="206"/>
      <c r="E129" s="211"/>
      <c r="G129" s="208"/>
    </row>
    <row r="130" spans="1:4" ht="15">
      <c r="A130" s="206"/>
      <c r="B130" s="206"/>
      <c r="C130" s="206"/>
      <c r="D130" s="206"/>
    </row>
    <row r="131" spans="1:4" ht="15">
      <c r="A131" s="206"/>
      <c r="B131" s="206"/>
      <c r="C131" s="206"/>
      <c r="D131" s="206"/>
    </row>
    <row r="132" spans="1:4" ht="15">
      <c r="A132" s="206"/>
      <c r="B132" s="206"/>
      <c r="C132" s="206"/>
      <c r="D132" s="206"/>
    </row>
    <row r="133" spans="1:5" ht="15">
      <c r="A133" s="206"/>
      <c r="B133" s="206"/>
      <c r="C133" s="206"/>
      <c r="D133" s="206"/>
      <c r="E133" s="211"/>
    </row>
    <row r="134" spans="1:4" ht="15">
      <c r="A134" s="206"/>
      <c r="B134" s="206"/>
      <c r="C134" s="206"/>
      <c r="D134" s="206"/>
    </row>
    <row r="135" spans="1:5" ht="15">
      <c r="A135" s="206"/>
      <c r="B135" s="206"/>
      <c r="C135" s="206"/>
      <c r="D135" s="206"/>
      <c r="E135" s="211"/>
    </row>
    <row r="136" spans="1:4" ht="15">
      <c r="A136" s="206"/>
      <c r="B136" s="206"/>
      <c r="C136" s="206"/>
      <c r="D136" s="206"/>
    </row>
    <row r="137" spans="1:5" ht="15">
      <c r="A137" s="206"/>
      <c r="B137" s="206"/>
      <c r="C137" s="206"/>
      <c r="D137" s="206"/>
      <c r="E137" s="211"/>
    </row>
    <row r="138" spans="1:4" ht="15">
      <c r="A138" s="206"/>
      <c r="B138" s="206"/>
      <c r="C138" s="206"/>
      <c r="D138" s="206"/>
    </row>
    <row r="139" spans="1:4" ht="15">
      <c r="A139" s="206"/>
      <c r="B139" s="206"/>
      <c r="C139" s="206"/>
      <c r="D139" s="206"/>
    </row>
    <row r="140" spans="1:5" ht="15">
      <c r="A140" s="206"/>
      <c r="B140" s="206"/>
      <c r="C140" s="206"/>
      <c r="D140" s="206"/>
      <c r="E140" s="211"/>
    </row>
    <row r="141" spans="1:5" ht="15">
      <c r="A141" s="206"/>
      <c r="B141" s="206"/>
      <c r="C141" s="206"/>
      <c r="D141" s="206"/>
      <c r="E141" s="211"/>
    </row>
    <row r="142" spans="1:5" ht="15">
      <c r="A142" s="206"/>
      <c r="B142" s="206"/>
      <c r="C142" s="206"/>
      <c r="D142" s="206"/>
      <c r="E142" s="211"/>
    </row>
    <row r="143" spans="1:5" ht="15">
      <c r="A143" s="206"/>
      <c r="B143" s="206"/>
      <c r="C143" s="206"/>
      <c r="D143" s="206"/>
      <c r="E143" s="211"/>
    </row>
    <row r="144" spans="1:4" ht="15">
      <c r="A144" s="206"/>
      <c r="B144" s="206"/>
      <c r="C144" s="206"/>
      <c r="D144" s="206"/>
    </row>
    <row r="145" spans="1:5" ht="15">
      <c r="A145" s="206"/>
      <c r="B145" s="206"/>
      <c r="C145" s="206"/>
      <c r="D145" s="206"/>
      <c r="E145" s="211"/>
    </row>
    <row r="146" spans="1:4" ht="15">
      <c r="A146" s="206"/>
      <c r="B146" s="206"/>
      <c r="C146" s="206"/>
      <c r="D146" s="206"/>
    </row>
    <row r="147" spans="1:4" ht="15">
      <c r="A147" s="206"/>
      <c r="B147" s="206"/>
      <c r="C147" s="206"/>
      <c r="D147" s="206"/>
    </row>
    <row r="148" spans="1:4" ht="15">
      <c r="A148" s="206"/>
      <c r="B148" s="206"/>
      <c r="C148" s="206"/>
      <c r="D148" s="206"/>
    </row>
    <row r="149" spans="1:5" ht="15">
      <c r="A149" s="206"/>
      <c r="B149" s="206"/>
      <c r="C149" s="206"/>
      <c r="D149" s="206"/>
      <c r="E149" s="211"/>
    </row>
    <row r="150" spans="1:5" ht="15">
      <c r="A150" s="206"/>
      <c r="B150" s="206"/>
      <c r="C150" s="206"/>
      <c r="D150" s="206"/>
      <c r="E150" s="211"/>
    </row>
    <row r="151" spans="1:5" ht="15">
      <c r="A151" s="206"/>
      <c r="B151" s="206"/>
      <c r="C151" s="206"/>
      <c r="D151" s="206"/>
      <c r="E151" s="211"/>
    </row>
    <row r="152" spans="1:5" ht="15">
      <c r="A152" s="206"/>
      <c r="B152" s="206"/>
      <c r="C152" s="206"/>
      <c r="D152" s="206"/>
      <c r="E152" s="211"/>
    </row>
    <row r="153" spans="1:5" ht="15">
      <c r="A153" s="206"/>
      <c r="B153" s="206"/>
      <c r="C153" s="206"/>
      <c r="D153" s="206"/>
      <c r="E153" s="211"/>
    </row>
    <row r="154" spans="1:5" ht="15">
      <c r="A154" s="206"/>
      <c r="B154" s="206"/>
      <c r="C154" s="206"/>
      <c r="D154" s="206"/>
      <c r="E154" s="211"/>
    </row>
    <row r="155" spans="1:5" ht="15">
      <c r="A155" s="206"/>
      <c r="B155" s="206"/>
      <c r="C155" s="206"/>
      <c r="D155" s="206"/>
      <c r="E155" s="211"/>
    </row>
    <row r="156" spans="1:5" ht="15">
      <c r="A156" s="206"/>
      <c r="B156" s="206"/>
      <c r="C156" s="206"/>
      <c r="D156" s="206"/>
      <c r="E156" s="211"/>
    </row>
    <row r="157" spans="1:5" ht="15">
      <c r="A157" s="206"/>
      <c r="B157" s="206"/>
      <c r="C157" s="206"/>
      <c r="D157" s="206"/>
      <c r="E157" s="211"/>
    </row>
    <row r="158" spans="1:5" ht="15">
      <c r="A158" s="206"/>
      <c r="B158" s="206"/>
      <c r="C158" s="206"/>
      <c r="D158" s="206"/>
      <c r="E158" s="211"/>
    </row>
    <row r="159" spans="1:5" ht="15">
      <c r="A159" s="206"/>
      <c r="B159" s="206"/>
      <c r="C159" s="206"/>
      <c r="D159" s="206"/>
      <c r="E159" s="211"/>
    </row>
    <row r="160" spans="1:4" ht="15">
      <c r="A160" s="206"/>
      <c r="B160" s="206"/>
      <c r="C160" s="206"/>
      <c r="D160" s="206"/>
    </row>
    <row r="161" spans="1:4" ht="15">
      <c r="A161" s="206"/>
      <c r="B161" s="206"/>
      <c r="C161" s="206"/>
      <c r="D161" s="206"/>
    </row>
    <row r="162" spans="1:4" ht="15">
      <c r="A162" s="206"/>
      <c r="B162" s="206"/>
      <c r="C162" s="206"/>
      <c r="D162" s="206"/>
    </row>
    <row r="163" spans="1:5" ht="15">
      <c r="A163" s="206"/>
      <c r="B163" s="206"/>
      <c r="C163" s="206"/>
      <c r="D163" s="206"/>
      <c r="E163" s="211"/>
    </row>
    <row r="164" spans="1:5" ht="15">
      <c r="A164" s="206"/>
      <c r="B164" s="206"/>
      <c r="C164" s="206"/>
      <c r="D164" s="206"/>
      <c r="E164" s="211"/>
    </row>
    <row r="165" spans="1:5" ht="15">
      <c r="A165" s="206"/>
      <c r="B165" s="206"/>
      <c r="C165" s="206"/>
      <c r="D165" s="206"/>
      <c r="E165" s="211"/>
    </row>
    <row r="166" spans="1:5" ht="15">
      <c r="A166" s="206"/>
      <c r="B166" s="206"/>
      <c r="C166" s="206"/>
      <c r="D166" s="206"/>
      <c r="E166" s="211"/>
    </row>
    <row r="167" spans="1:4" ht="15">
      <c r="A167" s="206"/>
      <c r="B167" s="206"/>
      <c r="C167" s="206"/>
      <c r="D167" s="206"/>
    </row>
    <row r="168" spans="1:4" ht="15">
      <c r="A168" s="206"/>
      <c r="B168" s="206"/>
      <c r="C168" s="206"/>
      <c r="D168" s="206"/>
    </row>
    <row r="169" spans="1:4" ht="15">
      <c r="A169" s="206"/>
      <c r="B169" s="206"/>
      <c r="C169" s="206"/>
      <c r="D169" s="206"/>
    </row>
    <row r="170" spans="1:4" ht="15">
      <c r="A170" s="206"/>
      <c r="B170" s="206"/>
      <c r="C170" s="206"/>
      <c r="D170" s="206"/>
    </row>
    <row r="171" spans="1:4" ht="15">
      <c r="A171" s="206"/>
      <c r="B171" s="206"/>
      <c r="C171" s="206"/>
      <c r="D171" s="206"/>
    </row>
    <row r="172" spans="1:5" ht="15">
      <c r="A172" s="206"/>
      <c r="B172" s="206"/>
      <c r="C172" s="206"/>
      <c r="D172" s="206"/>
      <c r="E172" s="211"/>
    </row>
    <row r="173" spans="1:5" ht="15">
      <c r="A173" s="206"/>
      <c r="B173" s="206"/>
      <c r="C173" s="206"/>
      <c r="D173" s="206"/>
      <c r="E173" s="211"/>
    </row>
    <row r="174" spans="1:5" ht="15">
      <c r="A174" s="206"/>
      <c r="B174" s="206"/>
      <c r="C174" s="206"/>
      <c r="D174" s="206"/>
      <c r="E174" s="211"/>
    </row>
    <row r="175" spans="1:5" ht="15">
      <c r="A175" s="206"/>
      <c r="B175" s="206"/>
      <c r="C175" s="206"/>
      <c r="D175" s="206"/>
      <c r="E175" s="211"/>
    </row>
    <row r="176" spans="1:5" ht="15">
      <c r="A176" s="206"/>
      <c r="B176" s="206"/>
      <c r="C176" s="206"/>
      <c r="D176" s="206"/>
      <c r="E176" s="211"/>
    </row>
    <row r="177" spans="1:5" ht="15">
      <c r="A177" s="206"/>
      <c r="B177" s="206"/>
      <c r="C177" s="206"/>
      <c r="D177" s="206"/>
      <c r="E177" s="211"/>
    </row>
    <row r="178" spans="1:4" ht="15">
      <c r="A178" s="206"/>
      <c r="B178" s="206"/>
      <c r="C178" s="206"/>
      <c r="D178" s="206"/>
    </row>
    <row r="179" spans="1:4" ht="15">
      <c r="A179" s="206"/>
      <c r="B179" s="206"/>
      <c r="C179" s="206"/>
      <c r="D179" s="206"/>
    </row>
    <row r="180" spans="1:5" ht="15">
      <c r="A180" s="206"/>
      <c r="B180" s="206"/>
      <c r="C180" s="206"/>
      <c r="D180" s="206"/>
      <c r="E180" s="211"/>
    </row>
    <row r="181" spans="1:5" ht="15">
      <c r="A181" s="206"/>
      <c r="B181" s="206"/>
      <c r="C181" s="206"/>
      <c r="D181" s="206"/>
      <c r="E181" s="211"/>
    </row>
    <row r="182" spans="1:5" ht="15">
      <c r="A182" s="206"/>
      <c r="B182" s="206"/>
      <c r="C182" s="206"/>
      <c r="D182" s="206"/>
      <c r="E182" s="211"/>
    </row>
    <row r="183" spans="1:5" ht="15">
      <c r="A183" s="206"/>
      <c r="B183" s="206"/>
      <c r="C183" s="206"/>
      <c r="D183" s="206"/>
      <c r="E183" s="211"/>
    </row>
    <row r="184" spans="1:5" ht="15">
      <c r="A184" s="206"/>
      <c r="B184" s="206"/>
      <c r="C184" s="206"/>
      <c r="D184" s="206"/>
      <c r="E184" s="211"/>
    </row>
    <row r="185" spans="1:5" ht="15">
      <c r="A185" s="206"/>
      <c r="B185" s="206"/>
      <c r="C185" s="206"/>
      <c r="D185" s="206"/>
      <c r="E185" s="211"/>
    </row>
    <row r="186" spans="1:5" ht="15">
      <c r="A186" s="206"/>
      <c r="B186" s="206"/>
      <c r="C186" s="206"/>
      <c r="D186" s="206"/>
      <c r="E186" s="211"/>
    </row>
    <row r="187" spans="1:5" ht="15">
      <c r="A187" s="206"/>
      <c r="B187" s="206"/>
      <c r="C187" s="206"/>
      <c r="D187" s="206"/>
      <c r="E187" s="211"/>
    </row>
    <row r="188" spans="1:5" ht="15">
      <c r="A188" s="206"/>
      <c r="B188" s="206"/>
      <c r="C188" s="206"/>
      <c r="D188" s="206"/>
      <c r="E188" s="211"/>
    </row>
    <row r="189" spans="1:5" ht="15">
      <c r="A189" s="206"/>
      <c r="B189" s="206"/>
      <c r="C189" s="206"/>
      <c r="D189" s="206"/>
      <c r="E189" s="211"/>
    </row>
    <row r="190" spans="1:5" ht="15">
      <c r="A190" s="206"/>
      <c r="B190" s="206"/>
      <c r="C190" s="206"/>
      <c r="D190" s="206"/>
      <c r="E190" s="211"/>
    </row>
    <row r="191" spans="1:5" ht="15">
      <c r="A191" s="206"/>
      <c r="B191" s="206"/>
      <c r="C191" s="206"/>
      <c r="D191" s="206"/>
      <c r="E191" s="211"/>
    </row>
    <row r="192" spans="1:5" ht="15">
      <c r="A192" s="206"/>
      <c r="B192" s="206"/>
      <c r="C192" s="206"/>
      <c r="D192" s="206"/>
      <c r="E192" s="211"/>
    </row>
    <row r="193" spans="1:5" ht="15">
      <c r="A193" s="206"/>
      <c r="B193" s="206"/>
      <c r="C193" s="206"/>
      <c r="D193" s="206"/>
      <c r="E193" s="211"/>
    </row>
    <row r="194" spans="1:5" ht="15">
      <c r="A194" s="206"/>
      <c r="B194" s="206"/>
      <c r="C194" s="206"/>
      <c r="D194" s="206"/>
      <c r="E194" s="211"/>
    </row>
    <row r="195" spans="1:5" ht="15">
      <c r="A195" s="206"/>
      <c r="B195" s="206"/>
      <c r="C195" s="206"/>
      <c r="D195" s="206"/>
      <c r="E195" s="211"/>
    </row>
    <row r="196" spans="1:5" ht="15">
      <c r="A196" s="206"/>
      <c r="B196" s="206"/>
      <c r="C196" s="206"/>
      <c r="D196" s="206"/>
      <c r="E196" s="211"/>
    </row>
    <row r="197" spans="1:5" ht="15">
      <c r="A197" s="206"/>
      <c r="B197" s="206"/>
      <c r="C197" s="206"/>
      <c r="D197" s="206"/>
      <c r="E197" s="211"/>
    </row>
    <row r="198" spans="1:5" ht="15">
      <c r="A198" s="206"/>
      <c r="B198" s="206"/>
      <c r="C198" s="206"/>
      <c r="D198" s="206"/>
      <c r="E198" s="211"/>
    </row>
    <row r="199" spans="1:5" ht="15">
      <c r="A199" s="206"/>
      <c r="B199" s="206"/>
      <c r="C199" s="206"/>
      <c r="D199" s="206"/>
      <c r="E199" s="211"/>
    </row>
    <row r="200" spans="1:6" ht="15">
      <c r="A200" s="206"/>
      <c r="B200" s="206"/>
      <c r="C200" s="206"/>
      <c r="D200" s="206"/>
      <c r="F200" s="211"/>
    </row>
    <row r="201" spans="1:5" ht="15">
      <c r="A201" s="206"/>
      <c r="B201" s="206"/>
      <c r="C201" s="206"/>
      <c r="D201" s="206"/>
      <c r="E201" s="211"/>
    </row>
    <row r="202" spans="1:5" ht="15">
      <c r="A202" s="206"/>
      <c r="B202" s="206"/>
      <c r="C202" s="206"/>
      <c r="D202" s="206"/>
      <c r="E202" s="211"/>
    </row>
    <row r="203" spans="1:5" ht="15">
      <c r="A203" s="206"/>
      <c r="B203" s="206"/>
      <c r="C203" s="206"/>
      <c r="D203" s="206"/>
      <c r="E203" s="211"/>
    </row>
    <row r="204" spans="1:5" ht="15">
      <c r="A204" s="206"/>
      <c r="B204" s="206"/>
      <c r="C204" s="206"/>
      <c r="D204" s="206"/>
      <c r="E204" s="211"/>
    </row>
    <row r="205" spans="1:4" ht="15">
      <c r="A205" s="206"/>
      <c r="B205" s="206"/>
      <c r="C205" s="206"/>
      <c r="D205" s="206"/>
    </row>
    <row r="206" spans="1:4" ht="15">
      <c r="A206" s="206"/>
      <c r="B206" s="206"/>
      <c r="C206" s="206"/>
      <c r="D206" s="206"/>
    </row>
    <row r="207" spans="1:5" ht="15">
      <c r="A207" s="206"/>
      <c r="B207" s="206"/>
      <c r="C207" s="206"/>
      <c r="D207" s="206"/>
      <c r="E207" s="211"/>
    </row>
    <row r="208" spans="1:5" ht="15">
      <c r="A208" s="206"/>
      <c r="B208" s="206"/>
      <c r="C208" s="206"/>
      <c r="D208" s="206"/>
      <c r="E208" s="211"/>
    </row>
    <row r="209" spans="1:5" ht="15">
      <c r="A209" s="206"/>
      <c r="B209" s="206"/>
      <c r="C209" s="206"/>
      <c r="D209" s="206"/>
      <c r="E209" s="211"/>
    </row>
    <row r="210" spans="1:5" ht="15">
      <c r="A210" s="206"/>
      <c r="B210" s="206"/>
      <c r="C210" s="206"/>
      <c r="D210" s="206"/>
      <c r="E210" s="211"/>
    </row>
    <row r="211" spans="1:5" ht="15">
      <c r="A211" s="206"/>
      <c r="B211" s="206"/>
      <c r="C211" s="206"/>
      <c r="D211" s="206"/>
      <c r="E211" s="211"/>
    </row>
    <row r="212" spans="1:5" ht="15">
      <c r="A212" s="206"/>
      <c r="B212" s="206"/>
      <c r="C212" s="206"/>
      <c r="D212" s="206"/>
      <c r="E212" s="211"/>
    </row>
    <row r="213" spans="1:5" ht="15">
      <c r="A213" s="206"/>
      <c r="B213" s="206"/>
      <c r="C213" s="206"/>
      <c r="D213" s="206"/>
      <c r="E213" s="211"/>
    </row>
    <row r="214" spans="1:5" ht="15">
      <c r="A214" s="206"/>
      <c r="B214" s="206"/>
      <c r="C214" s="206"/>
      <c r="D214" s="206"/>
      <c r="E214" s="211"/>
    </row>
    <row r="215" spans="1:5" ht="15">
      <c r="A215" s="206"/>
      <c r="B215" s="206"/>
      <c r="C215" s="206"/>
      <c r="D215" s="206"/>
      <c r="E215" s="211"/>
    </row>
    <row r="216" spans="1:5" ht="15">
      <c r="A216" s="206"/>
      <c r="B216" s="206"/>
      <c r="C216" s="206"/>
      <c r="D216" s="206"/>
      <c r="E216" s="211"/>
    </row>
    <row r="217" spans="1:5" ht="15">
      <c r="A217" s="206"/>
      <c r="B217" s="206"/>
      <c r="C217" s="206"/>
      <c r="D217" s="206"/>
      <c r="E217" s="211"/>
    </row>
    <row r="218" spans="1:5" ht="15">
      <c r="A218" s="206"/>
      <c r="B218" s="206"/>
      <c r="C218" s="206"/>
      <c r="D218" s="206"/>
      <c r="E218" s="211"/>
    </row>
    <row r="219" spans="1:5" ht="15">
      <c r="A219" s="206"/>
      <c r="B219" s="206"/>
      <c r="C219" s="206"/>
      <c r="D219" s="206"/>
      <c r="E219" s="211"/>
    </row>
    <row r="220" spans="1:5" ht="15">
      <c r="A220" s="206"/>
      <c r="B220" s="206"/>
      <c r="C220" s="206"/>
      <c r="D220" s="206"/>
      <c r="E220" s="211"/>
    </row>
    <row r="221" spans="1:5" ht="15">
      <c r="A221" s="206"/>
      <c r="B221" s="206"/>
      <c r="C221" s="206"/>
      <c r="D221" s="206"/>
      <c r="E221" s="211"/>
    </row>
    <row r="222" spans="1:5" ht="15">
      <c r="A222" s="206"/>
      <c r="B222" s="206"/>
      <c r="C222" s="206"/>
      <c r="D222" s="206"/>
      <c r="E222" s="211"/>
    </row>
    <row r="223" spans="1:4" ht="15">
      <c r="A223" s="206"/>
      <c r="B223" s="206"/>
      <c r="C223" s="206"/>
      <c r="D223" s="206"/>
    </row>
    <row r="224" spans="1:4" ht="15">
      <c r="A224" s="206"/>
      <c r="B224" s="206"/>
      <c r="C224" s="206"/>
      <c r="D224" s="206"/>
    </row>
    <row r="225" spans="1:5" ht="15">
      <c r="A225" s="206"/>
      <c r="B225" s="206"/>
      <c r="C225" s="206"/>
      <c r="D225" s="206"/>
      <c r="E225" s="211"/>
    </row>
    <row r="226" spans="1:4" ht="15">
      <c r="A226" s="206"/>
      <c r="B226" s="206"/>
      <c r="C226" s="206"/>
      <c r="D226" s="206"/>
    </row>
    <row r="227" spans="1:4" ht="15">
      <c r="A227" s="206"/>
      <c r="B227" s="206"/>
      <c r="C227" s="206"/>
      <c r="D227" s="206"/>
    </row>
    <row r="228" spans="1:5" ht="15">
      <c r="A228" s="206"/>
      <c r="B228" s="206"/>
      <c r="C228" s="206"/>
      <c r="D228" s="206"/>
      <c r="E228" s="211"/>
    </row>
    <row r="229" spans="1:4" ht="15">
      <c r="A229" s="206"/>
      <c r="B229" s="206"/>
      <c r="C229" s="206"/>
      <c r="D229" s="206"/>
    </row>
    <row r="230" spans="1:4" ht="15">
      <c r="A230" s="206"/>
      <c r="B230" s="206"/>
      <c r="C230" s="206"/>
      <c r="D230" s="206"/>
    </row>
    <row r="231" spans="1:4" ht="15">
      <c r="A231" s="206"/>
      <c r="B231" s="206"/>
      <c r="C231" s="206"/>
      <c r="D231" s="206"/>
    </row>
    <row r="232" spans="1:4" ht="15">
      <c r="A232" s="206"/>
      <c r="B232" s="206"/>
      <c r="C232" s="206"/>
      <c r="D232" s="206"/>
    </row>
    <row r="233" spans="1:5" ht="15">
      <c r="A233" s="206"/>
      <c r="B233" s="206"/>
      <c r="C233" s="206"/>
      <c r="D233" s="206"/>
      <c r="E233" s="211"/>
    </row>
    <row r="234" spans="1:4" ht="15">
      <c r="A234" s="206"/>
      <c r="B234" s="206"/>
      <c r="C234" s="206"/>
      <c r="D234" s="206"/>
    </row>
    <row r="235" spans="1:4" ht="15">
      <c r="A235" s="206"/>
      <c r="B235" s="206"/>
      <c r="C235" s="206"/>
      <c r="D235" s="206"/>
    </row>
    <row r="236" spans="1:5" ht="15">
      <c r="A236" s="206"/>
      <c r="B236" s="206"/>
      <c r="C236" s="206"/>
      <c r="D236" s="206"/>
      <c r="E236" s="211"/>
    </row>
    <row r="237" spans="1:5" ht="15">
      <c r="A237" s="206"/>
      <c r="B237" s="206"/>
      <c r="C237" s="206"/>
      <c r="D237" s="206"/>
      <c r="E237" s="211"/>
    </row>
    <row r="238" spans="1:4" ht="15">
      <c r="A238" s="206"/>
      <c r="B238" s="206"/>
      <c r="C238" s="206"/>
      <c r="D238" s="206"/>
    </row>
    <row r="239" spans="1:4" ht="15">
      <c r="A239" s="206"/>
      <c r="B239" s="206"/>
      <c r="C239" s="206"/>
      <c r="D239" s="206"/>
    </row>
    <row r="240" spans="1:5" ht="15">
      <c r="A240" s="206"/>
      <c r="B240" s="206"/>
      <c r="C240" s="206"/>
      <c r="D240" s="206"/>
      <c r="E240" s="211"/>
    </row>
    <row r="241" spans="1:5" ht="15">
      <c r="A241" s="206"/>
      <c r="B241" s="206"/>
      <c r="C241" s="206"/>
      <c r="D241" s="206"/>
      <c r="E241" s="211"/>
    </row>
    <row r="242" spans="1:5" ht="15">
      <c r="A242" s="206"/>
      <c r="B242" s="206"/>
      <c r="C242" s="206"/>
      <c r="D242" s="206"/>
      <c r="E242" s="211"/>
    </row>
    <row r="243" spans="1:5" ht="15">
      <c r="A243" s="206"/>
      <c r="B243" s="206"/>
      <c r="C243" s="206"/>
      <c r="D243" s="206"/>
      <c r="E243" s="211"/>
    </row>
    <row r="244" spans="1:4" ht="15">
      <c r="A244" s="206"/>
      <c r="B244" s="206"/>
      <c r="C244" s="206"/>
      <c r="D244" s="206"/>
    </row>
    <row r="245" spans="1:4" ht="15">
      <c r="A245" s="206"/>
      <c r="B245" s="206"/>
      <c r="C245" s="206"/>
      <c r="D245" s="206"/>
    </row>
    <row r="246" spans="1:4" ht="15">
      <c r="A246" s="206"/>
      <c r="B246" s="206"/>
      <c r="C246" s="206"/>
      <c r="D246" s="206"/>
    </row>
    <row r="247" spans="1:4" ht="15">
      <c r="A247" s="206"/>
      <c r="B247" s="206"/>
      <c r="C247" s="206"/>
      <c r="D247" s="206"/>
    </row>
    <row r="248" spans="1:4" ht="15">
      <c r="A248" s="206"/>
      <c r="B248" s="206"/>
      <c r="C248" s="206"/>
      <c r="D248" s="206"/>
    </row>
    <row r="249" spans="1:4" ht="15">
      <c r="A249" s="206"/>
      <c r="B249" s="206"/>
      <c r="C249" s="206"/>
      <c r="D249" s="206"/>
    </row>
    <row r="250" spans="1:4" ht="15">
      <c r="A250" s="206"/>
      <c r="B250" s="206"/>
      <c r="C250" s="206"/>
      <c r="D250" s="206"/>
    </row>
    <row r="251" spans="1:4" ht="15">
      <c r="A251" s="206"/>
      <c r="B251" s="206"/>
      <c r="C251" s="206"/>
      <c r="D251" s="206"/>
    </row>
    <row r="252" spans="1:4" ht="15">
      <c r="A252" s="206"/>
      <c r="B252" s="206"/>
      <c r="C252" s="206"/>
      <c r="D252" s="206"/>
    </row>
    <row r="253" spans="1:5" ht="15">
      <c r="A253" s="206"/>
      <c r="B253" s="206"/>
      <c r="C253" s="206"/>
      <c r="D253" s="206"/>
      <c r="E253" s="211"/>
    </row>
    <row r="254" spans="1:4" ht="15">
      <c r="A254" s="206"/>
      <c r="B254" s="206"/>
      <c r="C254" s="206"/>
      <c r="D254" s="206"/>
    </row>
    <row r="255" spans="1:4" ht="15">
      <c r="A255" s="206"/>
      <c r="B255" s="206"/>
      <c r="C255" s="206"/>
      <c r="D255" s="206"/>
    </row>
    <row r="256" spans="1:4" ht="15">
      <c r="A256" s="206"/>
      <c r="B256" s="206"/>
      <c r="C256" s="206"/>
      <c r="D256" s="206"/>
    </row>
    <row r="257" spans="1:4" ht="15">
      <c r="A257" s="206"/>
      <c r="B257" s="206"/>
      <c r="C257" s="206"/>
      <c r="D257" s="206"/>
    </row>
    <row r="258" spans="1:4" ht="15">
      <c r="A258" s="206"/>
      <c r="B258" s="206"/>
      <c r="C258" s="206"/>
      <c r="D258" s="206"/>
    </row>
    <row r="259" spans="1:4" ht="15">
      <c r="A259" s="206"/>
      <c r="B259" s="206"/>
      <c r="C259" s="206"/>
      <c r="D259" s="206"/>
    </row>
    <row r="260" spans="1:5" ht="15">
      <c r="A260" s="206"/>
      <c r="B260" s="206"/>
      <c r="C260" s="206"/>
      <c r="D260" s="206"/>
      <c r="E260" s="211"/>
    </row>
    <row r="261" spans="1:4" ht="15">
      <c r="A261" s="206"/>
      <c r="B261" s="206"/>
      <c r="C261" s="206"/>
      <c r="D261" s="206"/>
    </row>
    <row r="262" spans="1:5" ht="15">
      <c r="A262" s="206"/>
      <c r="B262" s="206"/>
      <c r="C262" s="206"/>
      <c r="D262" s="206"/>
      <c r="E262" s="211"/>
    </row>
    <row r="263" spans="1:4" ht="15">
      <c r="A263" s="206"/>
      <c r="B263" s="206"/>
      <c r="C263" s="206"/>
      <c r="D263" s="206"/>
    </row>
    <row r="264" spans="1:4" ht="15">
      <c r="A264" s="206"/>
      <c r="B264" s="206"/>
      <c r="C264" s="206"/>
      <c r="D264" s="206"/>
    </row>
    <row r="265" spans="1:5" ht="15">
      <c r="A265" s="206"/>
      <c r="B265" s="206"/>
      <c r="C265" s="206"/>
      <c r="D265" s="206"/>
      <c r="E265" s="211"/>
    </row>
    <row r="266" spans="1:5" ht="15">
      <c r="A266" s="206"/>
      <c r="B266" s="206"/>
      <c r="C266" s="206"/>
      <c r="D266" s="206"/>
      <c r="E266" s="211"/>
    </row>
    <row r="267" spans="1:5" ht="15">
      <c r="A267" s="206"/>
      <c r="B267" s="206"/>
      <c r="C267" s="206"/>
      <c r="D267" s="206"/>
      <c r="E267" s="211"/>
    </row>
    <row r="268" spans="1:5" ht="15">
      <c r="A268" s="206"/>
      <c r="B268" s="206"/>
      <c r="C268" s="206"/>
      <c r="D268" s="206"/>
      <c r="E268" s="211"/>
    </row>
    <row r="269" spans="1:4" ht="15">
      <c r="A269" s="206"/>
      <c r="B269" s="206"/>
      <c r="C269" s="206"/>
      <c r="D269" s="206"/>
    </row>
    <row r="270" spans="1:5" ht="15">
      <c r="A270" s="206"/>
      <c r="B270" s="206"/>
      <c r="C270" s="206"/>
      <c r="D270" s="206"/>
      <c r="E270" s="211"/>
    </row>
    <row r="271" spans="1:4" ht="15">
      <c r="A271" s="206"/>
      <c r="B271" s="206"/>
      <c r="C271" s="206"/>
      <c r="D271" s="206"/>
    </row>
    <row r="272" spans="1:5" ht="15">
      <c r="A272" s="206"/>
      <c r="B272" s="206"/>
      <c r="C272" s="206"/>
      <c r="D272" s="206"/>
      <c r="E272" s="211"/>
    </row>
    <row r="273" spans="1:4" ht="15">
      <c r="A273" s="206"/>
      <c r="B273" s="206"/>
      <c r="C273" s="206"/>
      <c r="D273" s="206"/>
    </row>
    <row r="274" spans="1:4" ht="15">
      <c r="A274" s="206"/>
      <c r="B274" s="206"/>
      <c r="C274" s="206"/>
      <c r="D274" s="206"/>
    </row>
    <row r="275" spans="1:5" ht="15">
      <c r="A275" s="206"/>
      <c r="B275" s="206"/>
      <c r="C275" s="206"/>
      <c r="D275" s="206"/>
      <c r="E275" s="211"/>
    </row>
    <row r="276" spans="1:5" ht="15">
      <c r="A276" s="206"/>
      <c r="B276" s="206"/>
      <c r="C276" s="206"/>
      <c r="D276" s="206"/>
      <c r="E276" s="211"/>
    </row>
    <row r="277" spans="1:5" ht="15">
      <c r="A277" s="206"/>
      <c r="B277" s="206"/>
      <c r="C277" s="206"/>
      <c r="D277" s="206"/>
      <c r="E277" s="211"/>
    </row>
    <row r="278" spans="1:4" ht="15">
      <c r="A278" s="206"/>
      <c r="B278" s="206"/>
      <c r="C278" s="206"/>
      <c r="D278" s="206"/>
    </row>
    <row r="279" spans="1:4" ht="15">
      <c r="A279" s="206"/>
      <c r="B279" s="206"/>
      <c r="C279" s="206"/>
      <c r="D279" s="206"/>
    </row>
    <row r="280" spans="1:5" ht="15">
      <c r="A280" s="206"/>
      <c r="B280" s="206"/>
      <c r="C280" s="206"/>
      <c r="D280" s="206"/>
      <c r="E280" s="211"/>
    </row>
    <row r="281" spans="1:5" ht="15">
      <c r="A281" s="206"/>
      <c r="B281" s="206"/>
      <c r="C281" s="206"/>
      <c r="D281" s="206"/>
      <c r="E281" s="211"/>
    </row>
    <row r="282" spans="1:5" ht="15">
      <c r="A282" s="206"/>
      <c r="B282" s="206"/>
      <c r="C282" s="206"/>
      <c r="D282" s="206"/>
      <c r="E282" s="211"/>
    </row>
    <row r="283" spans="1:5" ht="15">
      <c r="A283" s="206"/>
      <c r="B283" s="206"/>
      <c r="C283" s="206"/>
      <c r="D283" s="206"/>
      <c r="E283" s="211"/>
    </row>
    <row r="284" spans="1:5" ht="15">
      <c r="A284" s="206"/>
      <c r="B284" s="206"/>
      <c r="C284" s="206"/>
      <c r="D284" s="206"/>
      <c r="E284" s="211"/>
    </row>
    <row r="285" spans="1:4" ht="15">
      <c r="A285" s="206"/>
      <c r="B285" s="206"/>
      <c r="C285" s="206"/>
      <c r="D285" s="206"/>
    </row>
    <row r="286" spans="1:4" ht="15">
      <c r="A286" s="206"/>
      <c r="B286" s="206"/>
      <c r="C286" s="206"/>
      <c r="D286" s="206"/>
    </row>
    <row r="287" spans="1:5" ht="15">
      <c r="A287" s="206"/>
      <c r="B287" s="206"/>
      <c r="C287" s="206"/>
      <c r="D287" s="206"/>
      <c r="E287" s="211"/>
    </row>
    <row r="288" spans="1:5" ht="15">
      <c r="A288" s="206"/>
      <c r="B288" s="206"/>
      <c r="C288" s="206"/>
      <c r="D288" s="206"/>
      <c r="E288" s="211"/>
    </row>
    <row r="289" spans="1:4" ht="15">
      <c r="A289" s="206"/>
      <c r="B289" s="206"/>
      <c r="C289" s="206"/>
      <c r="D289" s="206"/>
    </row>
    <row r="290" spans="1:5" ht="15">
      <c r="A290" s="206"/>
      <c r="B290" s="206"/>
      <c r="C290" s="206"/>
      <c r="D290" s="206"/>
      <c r="E290" s="211"/>
    </row>
    <row r="291" spans="1:4" ht="15">
      <c r="A291" s="206"/>
      <c r="B291" s="206"/>
      <c r="C291" s="206"/>
      <c r="D291" s="206"/>
    </row>
    <row r="292" spans="1:5" ht="15">
      <c r="A292" s="206"/>
      <c r="B292" s="206"/>
      <c r="C292" s="206"/>
      <c r="D292" s="206"/>
      <c r="E292" s="211"/>
    </row>
    <row r="293" spans="1:5" ht="15">
      <c r="A293" s="206"/>
      <c r="B293" s="206"/>
      <c r="C293" s="206"/>
      <c r="D293" s="206"/>
      <c r="E293" s="211"/>
    </row>
    <row r="294" spans="1:5" ht="15">
      <c r="A294" s="206"/>
      <c r="B294" s="206"/>
      <c r="C294" s="206"/>
      <c r="D294" s="206"/>
      <c r="E294" s="211"/>
    </row>
    <row r="295" spans="1:5" ht="15">
      <c r="A295" s="206"/>
      <c r="B295" s="206"/>
      <c r="C295" s="206"/>
      <c r="D295" s="206"/>
      <c r="E295" s="211"/>
    </row>
    <row r="296" spans="1:5" ht="15">
      <c r="A296" s="206"/>
      <c r="B296" s="206"/>
      <c r="C296" s="206"/>
      <c r="D296" s="206"/>
      <c r="E296" s="211"/>
    </row>
    <row r="297" spans="1:4" ht="15">
      <c r="A297" s="206"/>
      <c r="B297" s="206"/>
      <c r="C297" s="206"/>
      <c r="D297" s="206"/>
    </row>
    <row r="298" spans="1:5" ht="15">
      <c r="A298" s="206"/>
      <c r="B298" s="206"/>
      <c r="C298" s="206"/>
      <c r="D298" s="206"/>
      <c r="E298" s="211"/>
    </row>
    <row r="299" spans="1:5" ht="15">
      <c r="A299" s="206"/>
      <c r="B299" s="206"/>
      <c r="C299" s="206"/>
      <c r="D299" s="206"/>
      <c r="E299" s="211"/>
    </row>
    <row r="300" spans="1:5" ht="15">
      <c r="A300" s="206"/>
      <c r="B300" s="206"/>
      <c r="C300" s="206"/>
      <c r="D300" s="206"/>
      <c r="E300" s="211"/>
    </row>
    <row r="301" spans="1:5" ht="15">
      <c r="A301" s="206"/>
      <c r="B301" s="206"/>
      <c r="C301" s="206"/>
      <c r="D301" s="206"/>
      <c r="E301" s="211"/>
    </row>
    <row r="302" spans="1:5" ht="15">
      <c r="A302" s="206"/>
      <c r="B302" s="206"/>
      <c r="C302" s="206"/>
      <c r="D302" s="206"/>
      <c r="E302" s="211"/>
    </row>
    <row r="303" spans="1:5" ht="15">
      <c r="A303" s="206"/>
      <c r="B303" s="206"/>
      <c r="C303" s="206"/>
      <c r="D303" s="206"/>
      <c r="E303" s="211"/>
    </row>
    <row r="304" spans="1:5" ht="15">
      <c r="A304" s="206"/>
      <c r="B304" s="206"/>
      <c r="C304" s="206"/>
      <c r="D304" s="206"/>
      <c r="E304" s="211"/>
    </row>
    <row r="305" spans="1:4" ht="15">
      <c r="A305" s="206"/>
      <c r="B305" s="206"/>
      <c r="C305" s="206"/>
      <c r="D305" s="206"/>
    </row>
    <row r="306" spans="1:5" ht="15">
      <c r="A306" s="206"/>
      <c r="B306" s="206"/>
      <c r="C306" s="206"/>
      <c r="D306" s="206"/>
      <c r="E306" s="211"/>
    </row>
    <row r="307" spans="1:5" ht="15">
      <c r="A307" s="206"/>
      <c r="B307" s="206"/>
      <c r="C307" s="206"/>
      <c r="D307" s="206"/>
      <c r="E307" s="211"/>
    </row>
    <row r="308" spans="1:5" ht="15">
      <c r="A308" s="206"/>
      <c r="B308" s="206"/>
      <c r="C308" s="206"/>
      <c r="D308" s="206"/>
      <c r="E308" s="211"/>
    </row>
    <row r="309" spans="1:4" ht="15">
      <c r="A309" s="206"/>
      <c r="B309" s="206"/>
      <c r="C309" s="206"/>
      <c r="D309" s="206"/>
    </row>
    <row r="310" spans="1:5" ht="15">
      <c r="A310" s="206"/>
      <c r="B310" s="206"/>
      <c r="C310" s="206"/>
      <c r="D310" s="206"/>
      <c r="E310" s="211"/>
    </row>
    <row r="311" spans="1:5" ht="15">
      <c r="A311" s="206"/>
      <c r="B311" s="206"/>
      <c r="C311" s="206"/>
      <c r="D311" s="206"/>
      <c r="E311" s="211"/>
    </row>
    <row r="312" spans="1:4" ht="15">
      <c r="A312" s="206"/>
      <c r="B312" s="206"/>
      <c r="C312" s="206"/>
      <c r="D312" s="206"/>
    </row>
    <row r="313" spans="1:5" ht="15">
      <c r="A313" s="206"/>
      <c r="B313" s="206"/>
      <c r="C313" s="206"/>
      <c r="D313" s="206"/>
      <c r="E313" s="211"/>
    </row>
    <row r="314" spans="1:4" ht="15">
      <c r="A314" s="206"/>
      <c r="B314" s="206"/>
      <c r="C314" s="206"/>
      <c r="D314" s="206"/>
    </row>
    <row r="315" spans="1:5" ht="15">
      <c r="A315" s="206"/>
      <c r="B315" s="206"/>
      <c r="C315" s="206"/>
      <c r="D315" s="206"/>
      <c r="E315" s="211"/>
    </row>
    <row r="316" spans="1:4" ht="15">
      <c r="A316" s="206"/>
      <c r="B316" s="206"/>
      <c r="C316" s="206"/>
      <c r="D316" s="206"/>
    </row>
    <row r="317" spans="1:4" ht="15">
      <c r="A317" s="206"/>
      <c r="B317" s="206"/>
      <c r="C317" s="206"/>
      <c r="D317" s="206"/>
    </row>
    <row r="318" spans="1:5" ht="15">
      <c r="A318" s="206"/>
      <c r="B318" s="206"/>
      <c r="C318" s="206"/>
      <c r="D318" s="206"/>
      <c r="E318" s="211"/>
    </row>
    <row r="319" spans="1:5" ht="15">
      <c r="A319" s="206"/>
      <c r="B319" s="206"/>
      <c r="C319" s="206"/>
      <c r="D319" s="206"/>
      <c r="E319" s="211"/>
    </row>
    <row r="320" spans="1:5" ht="15">
      <c r="A320" s="206"/>
      <c r="B320" s="206"/>
      <c r="C320" s="206"/>
      <c r="D320" s="206"/>
      <c r="E320" s="211"/>
    </row>
    <row r="321" spans="1:5" ht="15">
      <c r="A321" s="206"/>
      <c r="B321" s="206"/>
      <c r="C321" s="206"/>
      <c r="D321" s="206"/>
      <c r="E321" s="211"/>
    </row>
    <row r="322" spans="1:5" ht="15">
      <c r="A322" s="206"/>
      <c r="B322" s="206"/>
      <c r="C322" s="206"/>
      <c r="D322" s="206"/>
      <c r="E322" s="211"/>
    </row>
    <row r="323" spans="1:5" ht="15">
      <c r="A323" s="206"/>
      <c r="B323" s="206"/>
      <c r="C323" s="206"/>
      <c r="D323" s="206"/>
      <c r="E323" s="211"/>
    </row>
    <row r="324" spans="1:5" ht="15">
      <c r="A324" s="206"/>
      <c r="B324" s="206"/>
      <c r="C324" s="206"/>
      <c r="D324" s="206"/>
      <c r="E324" s="211"/>
    </row>
    <row r="325" spans="1:4" ht="15">
      <c r="A325" s="206"/>
      <c r="B325" s="206"/>
      <c r="C325" s="206"/>
      <c r="D325" s="206"/>
    </row>
    <row r="326" spans="1:4" ht="15">
      <c r="A326" s="206"/>
      <c r="B326" s="206"/>
      <c r="C326" s="206"/>
      <c r="D326" s="206"/>
    </row>
    <row r="327" spans="1:4" ht="15">
      <c r="A327" s="206"/>
      <c r="B327" s="206"/>
      <c r="C327" s="206"/>
      <c r="D327" s="206"/>
    </row>
    <row r="328" spans="1:4" ht="15">
      <c r="A328" s="206"/>
      <c r="B328" s="206"/>
      <c r="C328" s="206"/>
      <c r="D328" s="206"/>
    </row>
    <row r="329" spans="1:4" ht="15">
      <c r="A329" s="206"/>
      <c r="B329" s="206"/>
      <c r="C329" s="206"/>
      <c r="D329" s="206"/>
    </row>
    <row r="330" spans="1:4" ht="15">
      <c r="A330" s="206"/>
      <c r="B330" s="206"/>
      <c r="C330" s="206"/>
      <c r="D330" s="206"/>
    </row>
    <row r="331" spans="1:4" ht="15">
      <c r="A331" s="206"/>
      <c r="B331" s="206"/>
      <c r="C331" s="206"/>
      <c r="D331" s="206"/>
    </row>
    <row r="332" spans="1:5" ht="15">
      <c r="A332" s="206"/>
      <c r="B332" s="206"/>
      <c r="C332" s="206"/>
      <c r="D332" s="206"/>
      <c r="E332" s="211"/>
    </row>
    <row r="333" spans="1:4" ht="15">
      <c r="A333" s="206"/>
      <c r="B333" s="206"/>
      <c r="C333" s="206"/>
      <c r="D333" s="206"/>
    </row>
    <row r="334" spans="1:4" ht="15">
      <c r="A334" s="206"/>
      <c r="B334" s="206"/>
      <c r="C334" s="206"/>
      <c r="D334" s="206"/>
    </row>
    <row r="335" spans="1:4" ht="15">
      <c r="A335" s="206"/>
      <c r="B335" s="206"/>
      <c r="C335" s="206"/>
      <c r="D335" s="206"/>
    </row>
    <row r="336" spans="1:4" ht="15">
      <c r="A336" s="206"/>
      <c r="B336" s="206"/>
      <c r="C336" s="206"/>
      <c r="D336" s="206"/>
    </row>
    <row r="337" spans="1:5" ht="15">
      <c r="A337" s="206"/>
      <c r="B337" s="206"/>
      <c r="C337" s="206"/>
      <c r="D337" s="206"/>
      <c r="E337" s="211"/>
    </row>
    <row r="338" spans="1:5" ht="15">
      <c r="A338" s="206"/>
      <c r="B338" s="206"/>
      <c r="C338" s="206"/>
      <c r="D338" s="206"/>
      <c r="E338" s="211"/>
    </row>
    <row r="339" spans="1:5" ht="15">
      <c r="A339" s="206"/>
      <c r="B339" s="206"/>
      <c r="C339" s="206"/>
      <c r="D339" s="206"/>
      <c r="E339" s="211"/>
    </row>
    <row r="340" spans="1:4" ht="15">
      <c r="A340" s="206"/>
      <c r="B340" s="206"/>
      <c r="C340" s="206"/>
      <c r="D340" s="206"/>
    </row>
  </sheetData>
  <printOptions horizontalCentered="1"/>
  <pageMargins left="0.25" right="0.25" top="0.5" bottom="0.5" header="0.5" footer="0"/>
  <pageSetup fitToHeight="1" fitToWidth="1" horizontalDpi="600" verticalDpi="600" orientation="landscape" scale="28" r:id="rId1"/>
  <headerFooter alignWithMargins="0">
    <oddFooter>&amp;R&amp;F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Scholastic,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Scholastic User</dc:creator>
  <cp:keywords/>
  <dc:description/>
  <cp:lastModifiedBy>russetho</cp:lastModifiedBy>
  <cp:lastPrinted>2010-03-31T23:48:53Z</cp:lastPrinted>
  <dcterms:created xsi:type="dcterms:W3CDTF">2003-03-18T15:42:17Z</dcterms:created>
  <dcterms:modified xsi:type="dcterms:W3CDTF">2010-04-01T12:21:22Z</dcterms:modified>
  <cp:category/>
  <cp:version/>
  <cp:contentType/>
  <cp:contentStatus/>
</cp:coreProperties>
</file>